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7.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12.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8975" windowHeight="11640" tabRatio="877" firstSheet="5" activeTab="15"/>
  </bookViews>
  <sheets>
    <sheet name="GDP and foreign trade" sheetId="91" r:id="rId1"/>
    <sheet name="Economy  (2)" sheetId="67" r:id="rId2"/>
    <sheet name="Economy  (3)" sheetId="68" r:id="rId3"/>
    <sheet name="2.1Industry " sheetId="69" r:id="rId4"/>
    <sheet name="Industry  (2)" sheetId="70" r:id="rId5"/>
    <sheet name="Industry  (3)" sheetId="82" r:id="rId6"/>
    <sheet name="Agriculture" sheetId="92" r:id="rId7"/>
    <sheet name="Agriculture2" sheetId="93" r:id="rId8"/>
    <sheet name="AD Climate1" sheetId="94" r:id="rId9"/>
    <sheet name="Alain Climate2" sheetId="95" r:id="rId10"/>
    <sheet name="3.1 Population" sheetId="96" r:id="rId11"/>
    <sheet name="Demography " sheetId="97" r:id="rId12"/>
    <sheet name="4.1Education &amp; Health" sheetId="98" r:id="rId13"/>
    <sheet name="Level Social Aid" sheetId="99" r:id="rId14"/>
    <sheet name="Books" sheetId="100" r:id="rId15"/>
    <sheet name="5.Labour Force " sheetId="101" r:id="rId16"/>
    <sheet name="5.Labour Force  (2)" sheetId="102" r:id="rId17"/>
  </sheets>
  <externalReferences>
    <externalReference r:id="rId18"/>
    <externalReference r:id="rId19"/>
  </externalReferences>
  <definedNames>
    <definedName name="_xlnm.Print_Area" localSheetId="3">'2.1Industry '!$A$1:$E$328</definedName>
    <definedName name="_xlnm.Print_Area" localSheetId="1">'Economy  (2)'!$A$1:$L$113</definedName>
    <definedName name="_xlnm.Print_Area" localSheetId="2">'Economy  (3)'!$A$1:$G$166</definedName>
    <definedName name="_xlnm.Print_Area" localSheetId="0">'GDP and foreign trade'!$A$1:$G$1290</definedName>
    <definedName name="_xlnm.Print_Area" localSheetId="4">'Industry  (2)'!$A$1:$I$32</definedName>
    <definedName name="_xlnm.Print_Area" localSheetId="5">'Industry  (3)'!$A$1:$G$557</definedName>
  </definedNames>
  <calcPr calcId="145621"/>
</workbook>
</file>

<file path=xl/calcChain.xml><?xml version="1.0" encoding="utf-8"?>
<calcChain xmlns="http://schemas.openxmlformats.org/spreadsheetml/2006/main">
  <c r="K30" i="100" l="1"/>
  <c r="J30" i="100"/>
  <c r="I30" i="100"/>
  <c r="H30" i="100"/>
  <c r="G30" i="100"/>
  <c r="F30" i="100"/>
  <c r="E30" i="100"/>
  <c r="D30" i="100"/>
  <c r="C30" i="100"/>
  <c r="B29" i="100"/>
  <c r="B28" i="100"/>
  <c r="B27" i="100"/>
  <c r="B24" i="100"/>
  <c r="B23" i="100"/>
  <c r="B20" i="100"/>
  <c r="B19" i="100"/>
  <c r="B30" i="100" s="1"/>
  <c r="J14" i="100"/>
  <c r="G14" i="100"/>
  <c r="F14" i="100"/>
  <c r="E14" i="100"/>
  <c r="B14" i="100"/>
  <c r="G13" i="100"/>
  <c r="F13" i="100"/>
  <c r="E13" i="100"/>
  <c r="H12" i="100"/>
  <c r="G12" i="100"/>
  <c r="F12" i="100"/>
  <c r="E12" i="100"/>
  <c r="D12" i="100"/>
  <c r="C12" i="100"/>
  <c r="B12" i="100"/>
  <c r="C11" i="100"/>
  <c r="B11" i="100"/>
  <c r="G10" i="100"/>
  <c r="F10" i="100"/>
  <c r="E10" i="100"/>
  <c r="D10" i="100"/>
  <c r="C10" i="100"/>
  <c r="B10" i="100"/>
  <c r="J9" i="100"/>
  <c r="G9" i="100"/>
  <c r="F9" i="100"/>
  <c r="E9" i="100"/>
  <c r="D9" i="100"/>
  <c r="B9" i="100"/>
  <c r="J8" i="100"/>
  <c r="G8" i="100"/>
  <c r="F8" i="100"/>
  <c r="E8" i="100"/>
  <c r="D8" i="100"/>
  <c r="C8" i="100"/>
  <c r="B8" i="100"/>
  <c r="G7" i="100"/>
  <c r="F7" i="100"/>
  <c r="E7" i="100"/>
  <c r="D7" i="100"/>
  <c r="C7" i="100"/>
  <c r="B7" i="100"/>
  <c r="J6" i="100"/>
  <c r="I6" i="100"/>
  <c r="G6" i="100"/>
  <c r="F6" i="100"/>
  <c r="E6" i="100"/>
  <c r="D6" i="100"/>
  <c r="C6" i="100"/>
  <c r="B6" i="100"/>
  <c r="J5" i="100"/>
  <c r="I5" i="100"/>
  <c r="G5" i="100"/>
  <c r="F5" i="100"/>
  <c r="E5" i="100"/>
  <c r="D5" i="100"/>
  <c r="C5" i="100"/>
  <c r="J4" i="100"/>
  <c r="J15" i="100" s="1"/>
  <c r="I4" i="100"/>
  <c r="I15" i="100" s="1"/>
  <c r="H4" i="100"/>
  <c r="H15" i="100" s="1"/>
  <c r="G4" i="100"/>
  <c r="G15" i="100" s="1"/>
  <c r="F4" i="100"/>
  <c r="F15" i="100" s="1"/>
  <c r="E4" i="100"/>
  <c r="E15" i="100" s="1"/>
  <c r="D4" i="100"/>
  <c r="D15" i="100" s="1"/>
  <c r="C4" i="100"/>
  <c r="C15" i="100" s="1"/>
  <c r="B4" i="100"/>
  <c r="B15" i="100" s="1"/>
  <c r="F666" i="98"/>
  <c r="F665" i="98"/>
  <c r="F664" i="98"/>
  <c r="F663" i="98"/>
  <c r="F662" i="98"/>
  <c r="B239" i="98"/>
  <c r="B238" i="98"/>
  <c r="B542" i="97"/>
  <c r="B541" i="97"/>
  <c r="B540" i="97"/>
  <c r="B539" i="97"/>
  <c r="B538" i="97"/>
  <c r="B537" i="97"/>
  <c r="B536" i="97"/>
  <c r="B535" i="97"/>
  <c r="B534" i="97"/>
  <c r="B533" i="97"/>
  <c r="B532" i="97"/>
  <c r="B531" i="97"/>
  <c r="B530" i="97"/>
  <c r="B529" i="97"/>
  <c r="B528" i="97"/>
  <c r="B432" i="97"/>
  <c r="B431" i="97"/>
  <c r="B430" i="97"/>
  <c r="B429" i="97"/>
  <c r="B428" i="97"/>
  <c r="B427" i="97"/>
  <c r="B426" i="97"/>
  <c r="B425" i="97"/>
  <c r="B424" i="97"/>
  <c r="B423" i="97"/>
  <c r="B422" i="97"/>
  <c r="B421" i="97"/>
  <c r="B419" i="97"/>
  <c r="B417" i="97"/>
  <c r="B416" i="97"/>
  <c r="B415" i="97"/>
  <c r="B414" i="97"/>
  <c r="F409" i="97"/>
  <c r="E409" i="97"/>
  <c r="F373" i="97"/>
  <c r="E373" i="97"/>
  <c r="D280" i="97"/>
  <c r="C280" i="97"/>
  <c r="B280" i="97" s="1"/>
  <c r="D233" i="97"/>
  <c r="C233" i="97"/>
  <c r="B233" i="97"/>
  <c r="C204" i="97"/>
  <c r="B204" i="97"/>
  <c r="D203" i="97"/>
  <c r="C203" i="97"/>
  <c r="B203" i="97"/>
  <c r="D202" i="97"/>
  <c r="C202" i="97"/>
  <c r="B202" i="97"/>
  <c r="D201" i="97"/>
  <c r="C201" i="97"/>
  <c r="B201" i="97"/>
  <c r="D200" i="97"/>
  <c r="C200" i="97"/>
  <c r="B200" i="97"/>
  <c r="D199" i="97"/>
  <c r="C199" i="97"/>
  <c r="B199" i="97"/>
  <c r="D197" i="97"/>
  <c r="C197" i="97"/>
  <c r="B197" i="97"/>
  <c r="D196" i="97"/>
  <c r="C196" i="97"/>
  <c r="B196" i="97"/>
  <c r="D189" i="97"/>
  <c r="C189" i="97"/>
  <c r="D188" i="97"/>
  <c r="C188" i="97"/>
  <c r="B146" i="97"/>
  <c r="B141" i="97"/>
  <c r="D112" i="97"/>
  <c r="B101" i="97"/>
  <c r="B97" i="97"/>
  <c r="B84" i="97"/>
  <c r="B83" i="97"/>
  <c r="B82" i="97"/>
  <c r="B81" i="97"/>
  <c r="B80" i="97"/>
  <c r="B79" i="97"/>
  <c r="B78" i="97"/>
  <c r="B77" i="97"/>
  <c r="B76" i="97"/>
  <c r="B75" i="97"/>
  <c r="B74" i="97"/>
  <c r="B73" i="97"/>
  <c r="B72" i="97"/>
  <c r="B71" i="97"/>
  <c r="B70" i="97"/>
  <c r="B69" i="97"/>
  <c r="B68" i="97"/>
  <c r="B67" i="97"/>
  <c r="B66" i="97"/>
  <c r="B65" i="97"/>
  <c r="B64" i="97"/>
  <c r="B63" i="97"/>
  <c r="B62" i="97"/>
  <c r="B61" i="97"/>
  <c r="B60" i="97"/>
  <c r="B59" i="97"/>
  <c r="B58" i="97"/>
  <c r="B57" i="97"/>
  <c r="B56" i="97"/>
  <c r="B55" i="97"/>
  <c r="B54" i="97"/>
  <c r="B53" i="97"/>
  <c r="B52" i="97"/>
  <c r="B51" i="97"/>
  <c r="C38" i="97"/>
  <c r="C37" i="97"/>
  <c r="C36" i="97"/>
  <c r="C35" i="97"/>
  <c r="C34" i="97"/>
  <c r="C33" i="97"/>
  <c r="E680" i="96"/>
  <c r="D680" i="96"/>
  <c r="C680" i="96"/>
  <c r="B680" i="96" s="1"/>
  <c r="E679" i="96"/>
  <c r="D679" i="96"/>
  <c r="C679" i="96"/>
  <c r="B678" i="96"/>
  <c r="E677" i="96"/>
  <c r="D677" i="96"/>
  <c r="C677" i="96"/>
  <c r="B677" i="96"/>
  <c r="E676" i="96"/>
  <c r="E678" i="96" s="1"/>
  <c r="D676" i="96"/>
  <c r="D678" i="96" s="1"/>
  <c r="C676" i="96"/>
  <c r="C678" i="96" s="1"/>
  <c r="B676" i="96"/>
  <c r="E674" i="96"/>
  <c r="E670" i="96" s="1"/>
  <c r="E672" i="96" s="1"/>
  <c r="D674" i="96"/>
  <c r="C674" i="96"/>
  <c r="E673" i="96"/>
  <c r="D673" i="96"/>
  <c r="D670" i="96" s="1"/>
  <c r="D672" i="96" s="1"/>
  <c r="C673" i="96"/>
  <c r="B672" i="96"/>
  <c r="E671" i="96"/>
  <c r="D671" i="96"/>
  <c r="C671" i="96"/>
  <c r="B671" i="96"/>
  <c r="C670" i="96"/>
  <c r="C672" i="96" s="1"/>
  <c r="B670" i="96"/>
  <c r="E668" i="96"/>
  <c r="D668" i="96"/>
  <c r="C668" i="96"/>
  <c r="B668" i="96" s="1"/>
  <c r="E667" i="96"/>
  <c r="D667" i="96"/>
  <c r="C667" i="96"/>
  <c r="B666" i="96"/>
  <c r="E665" i="96"/>
  <c r="D665" i="96"/>
  <c r="C665" i="96"/>
  <c r="B665" i="96"/>
  <c r="E664" i="96"/>
  <c r="E666" i="96" s="1"/>
  <c r="D664" i="96"/>
  <c r="D666" i="96" s="1"/>
  <c r="B664" i="96"/>
  <c r="E662" i="96"/>
  <c r="E658" i="96" s="1"/>
  <c r="E660" i="96" s="1"/>
  <c r="D662" i="96"/>
  <c r="C662" i="96"/>
  <c r="E661" i="96"/>
  <c r="D661" i="96"/>
  <c r="D658" i="96" s="1"/>
  <c r="D660" i="96" s="1"/>
  <c r="C661" i="96"/>
  <c r="B660" i="96"/>
  <c r="E659" i="96"/>
  <c r="D659" i="96"/>
  <c r="C659" i="96"/>
  <c r="B659" i="96"/>
  <c r="C658" i="96"/>
  <c r="C660" i="96" s="1"/>
  <c r="B658" i="96"/>
  <c r="E656" i="96"/>
  <c r="D656" i="96"/>
  <c r="C656" i="96"/>
  <c r="B656" i="96" s="1"/>
  <c r="E655" i="96"/>
  <c r="D655" i="96"/>
  <c r="C655" i="96"/>
  <c r="B654" i="96"/>
  <c r="E653" i="96"/>
  <c r="D653" i="96"/>
  <c r="C653" i="96"/>
  <c r="B653" i="96"/>
  <c r="E652" i="96"/>
  <c r="E654" i="96" s="1"/>
  <c r="D652" i="96"/>
  <c r="D654" i="96" s="1"/>
  <c r="B652" i="96"/>
  <c r="D593" i="96"/>
  <c r="C593" i="96"/>
  <c r="B593" i="96"/>
  <c r="D592" i="96"/>
  <c r="C592" i="96"/>
  <c r="B592" i="96"/>
  <c r="D591" i="96"/>
  <c r="C591" i="96"/>
  <c r="B591" i="96"/>
  <c r="D590" i="96"/>
  <c r="C590" i="96"/>
  <c r="B590" i="96"/>
  <c r="D589" i="96"/>
  <c r="C589" i="96"/>
  <c r="B589" i="96"/>
  <c r="D537" i="96"/>
  <c r="C537" i="96"/>
  <c r="B537" i="96"/>
  <c r="D536" i="96"/>
  <c r="C536" i="96"/>
  <c r="B536" i="96"/>
  <c r="D535" i="96"/>
  <c r="C535" i="96"/>
  <c r="B535" i="96"/>
  <c r="D534" i="96"/>
  <c r="C534" i="96"/>
  <c r="B534" i="96"/>
  <c r="D533" i="96"/>
  <c r="C533" i="96"/>
  <c r="B533" i="96"/>
  <c r="D481" i="96"/>
  <c r="C481" i="96"/>
  <c r="B481" i="96"/>
  <c r="D480" i="96"/>
  <c r="C480" i="96"/>
  <c r="B480" i="96"/>
  <c r="D479" i="96"/>
  <c r="C479" i="96"/>
  <c r="B479" i="96"/>
  <c r="D478" i="96"/>
  <c r="C478" i="96"/>
  <c r="B478" i="96"/>
  <c r="D477" i="96"/>
  <c r="C477" i="96"/>
  <c r="B477" i="96"/>
  <c r="D422" i="96"/>
  <c r="C422" i="96"/>
  <c r="D421" i="96"/>
  <c r="C421" i="96"/>
  <c r="D420" i="96"/>
  <c r="C420" i="96"/>
  <c r="D419" i="96"/>
  <c r="C419" i="96"/>
  <c r="D418" i="96"/>
  <c r="C418" i="96"/>
  <c r="D417" i="96"/>
  <c r="C417" i="96"/>
  <c r="B416" i="96"/>
  <c r="B415" i="96"/>
  <c r="B414" i="96"/>
  <c r="B413" i="96"/>
  <c r="B412" i="96"/>
  <c r="B411" i="96"/>
  <c r="B410" i="96"/>
  <c r="B409" i="96"/>
  <c r="B408" i="96"/>
  <c r="B407" i="96"/>
  <c r="B406" i="96"/>
  <c r="B405" i="96"/>
  <c r="B404" i="96"/>
  <c r="B403" i="96"/>
  <c r="B402" i="96"/>
  <c r="B401" i="96"/>
  <c r="B400" i="96"/>
  <c r="B399" i="96"/>
  <c r="B398" i="96"/>
  <c r="B397" i="96"/>
  <c r="B396" i="96"/>
  <c r="B395" i="96"/>
  <c r="B394" i="96"/>
  <c r="B393" i="96"/>
  <c r="B392" i="96"/>
  <c r="B391" i="96"/>
  <c r="B390" i="96"/>
  <c r="B389" i="96"/>
  <c r="B388" i="96"/>
  <c r="B387" i="96"/>
  <c r="B386" i="96"/>
  <c r="B385" i="96"/>
  <c r="B384" i="96"/>
  <c r="B383" i="96"/>
  <c r="B382" i="96"/>
  <c r="D381" i="96"/>
  <c r="B381" i="96"/>
  <c r="B380" i="96"/>
  <c r="D364" i="96"/>
  <c r="C364" i="96"/>
  <c r="B364" i="96"/>
  <c r="D416" i="96" s="1"/>
  <c r="D363" i="96"/>
  <c r="C363" i="96"/>
  <c r="B363" i="96"/>
  <c r="D415" i="96" s="1"/>
  <c r="D362" i="96"/>
  <c r="C362" i="96"/>
  <c r="B362" i="96"/>
  <c r="D414" i="96" s="1"/>
  <c r="D361" i="96"/>
  <c r="C361" i="96"/>
  <c r="B361" i="96"/>
  <c r="D413" i="96" s="1"/>
  <c r="D360" i="96"/>
  <c r="C360" i="96"/>
  <c r="B360" i="96"/>
  <c r="D412" i="96" s="1"/>
  <c r="D359" i="96"/>
  <c r="C359" i="96"/>
  <c r="B359" i="96"/>
  <c r="D411" i="96" s="1"/>
  <c r="D358" i="96"/>
  <c r="C358" i="96"/>
  <c r="B358" i="96"/>
  <c r="D410" i="96" s="1"/>
  <c r="D357" i="96"/>
  <c r="C357" i="96"/>
  <c r="B357" i="96"/>
  <c r="D409" i="96" s="1"/>
  <c r="D356" i="96"/>
  <c r="C356" i="96"/>
  <c r="B356" i="96"/>
  <c r="D408" i="96" s="1"/>
  <c r="D355" i="96"/>
  <c r="C355" i="96"/>
  <c r="B355" i="96"/>
  <c r="D407" i="96" s="1"/>
  <c r="D354" i="96"/>
  <c r="C354" i="96"/>
  <c r="B354" i="96"/>
  <c r="D406" i="96" s="1"/>
  <c r="D353" i="96"/>
  <c r="C353" i="96"/>
  <c r="B353" i="96"/>
  <c r="D405" i="96" s="1"/>
  <c r="D352" i="96"/>
  <c r="C352" i="96"/>
  <c r="B352" i="96"/>
  <c r="D404" i="96" s="1"/>
  <c r="D351" i="96"/>
  <c r="C351" i="96"/>
  <c r="B351" i="96"/>
  <c r="D403" i="96" s="1"/>
  <c r="D350" i="96"/>
  <c r="C350" i="96"/>
  <c r="B350" i="96"/>
  <c r="D402" i="96" s="1"/>
  <c r="D349" i="96"/>
  <c r="C349" i="96"/>
  <c r="B349" i="96"/>
  <c r="D401" i="96" s="1"/>
  <c r="D348" i="96"/>
  <c r="C348" i="96"/>
  <c r="B348" i="96"/>
  <c r="D400" i="96" s="1"/>
  <c r="D347" i="96"/>
  <c r="C347" i="96"/>
  <c r="B347" i="96"/>
  <c r="D399" i="96" s="1"/>
  <c r="D346" i="96"/>
  <c r="C346" i="96"/>
  <c r="B346" i="96"/>
  <c r="D398" i="96" s="1"/>
  <c r="D345" i="96"/>
  <c r="C345" i="96"/>
  <c r="B345" i="96"/>
  <c r="D397" i="96" s="1"/>
  <c r="D344" i="96"/>
  <c r="C344" i="96"/>
  <c r="B344" i="96"/>
  <c r="D396" i="96" s="1"/>
  <c r="D343" i="96"/>
  <c r="C343" i="96"/>
  <c r="B343" i="96"/>
  <c r="D395" i="96" s="1"/>
  <c r="D342" i="96"/>
  <c r="C342" i="96"/>
  <c r="B342" i="96"/>
  <c r="D394" i="96" s="1"/>
  <c r="D341" i="96"/>
  <c r="C341" i="96"/>
  <c r="B341" i="96"/>
  <c r="D393" i="96" s="1"/>
  <c r="D340" i="96"/>
  <c r="C340" i="96"/>
  <c r="B340" i="96"/>
  <c r="D392" i="96" s="1"/>
  <c r="D339" i="96"/>
  <c r="C339" i="96"/>
  <c r="B339" i="96"/>
  <c r="D391" i="96" s="1"/>
  <c r="D338" i="96"/>
  <c r="C338" i="96"/>
  <c r="B338" i="96"/>
  <c r="D390" i="96" s="1"/>
  <c r="D337" i="96"/>
  <c r="C337" i="96"/>
  <c r="B337" i="96"/>
  <c r="D389" i="96" s="1"/>
  <c r="D336" i="96"/>
  <c r="C336" i="96"/>
  <c r="B336" i="96"/>
  <c r="D388" i="96" s="1"/>
  <c r="D335" i="96"/>
  <c r="C335" i="96"/>
  <c r="B335" i="96"/>
  <c r="D387" i="96" s="1"/>
  <c r="D334" i="96"/>
  <c r="C334" i="96"/>
  <c r="B334" i="96"/>
  <c r="D386" i="96" s="1"/>
  <c r="D333" i="96"/>
  <c r="C333" i="96"/>
  <c r="B333" i="96"/>
  <c r="D385" i="96" s="1"/>
  <c r="D332" i="96"/>
  <c r="C332" i="96"/>
  <c r="B332" i="96"/>
  <c r="D384" i="96" s="1"/>
  <c r="D331" i="96"/>
  <c r="C331" i="96"/>
  <c r="B331" i="96"/>
  <c r="D383" i="96" s="1"/>
  <c r="D330" i="96"/>
  <c r="C330" i="96"/>
  <c r="B330" i="96"/>
  <c r="D382" i="96" s="1"/>
  <c r="D329" i="96"/>
  <c r="C329" i="96"/>
  <c r="B329" i="96"/>
  <c r="D328" i="96"/>
  <c r="C328" i="96"/>
  <c r="B328" i="96"/>
  <c r="D380" i="96" s="1"/>
  <c r="D312" i="96"/>
  <c r="C312" i="96"/>
  <c r="B312" i="96"/>
  <c r="C416" i="96" s="1"/>
  <c r="D311" i="96"/>
  <c r="C311" i="96"/>
  <c r="B311" i="96"/>
  <c r="C415" i="96" s="1"/>
  <c r="D310" i="96"/>
  <c r="C310" i="96"/>
  <c r="B310" i="96"/>
  <c r="C414" i="96" s="1"/>
  <c r="D309" i="96"/>
  <c r="C309" i="96"/>
  <c r="B309" i="96"/>
  <c r="C413" i="96" s="1"/>
  <c r="D308" i="96"/>
  <c r="C308" i="96"/>
  <c r="B308" i="96"/>
  <c r="C412" i="96" s="1"/>
  <c r="D307" i="96"/>
  <c r="C307" i="96"/>
  <c r="B307" i="96"/>
  <c r="C411" i="96" s="1"/>
  <c r="D306" i="96"/>
  <c r="C306" i="96"/>
  <c r="B306" i="96"/>
  <c r="C410" i="96" s="1"/>
  <c r="D305" i="96"/>
  <c r="C305" i="96"/>
  <c r="B305" i="96"/>
  <c r="C409" i="96" s="1"/>
  <c r="D304" i="96"/>
  <c r="C304" i="96"/>
  <c r="B304" i="96"/>
  <c r="C408" i="96" s="1"/>
  <c r="D303" i="96"/>
  <c r="C303" i="96"/>
  <c r="B303" i="96"/>
  <c r="C407" i="96" s="1"/>
  <c r="D302" i="96"/>
  <c r="C302" i="96"/>
  <c r="B302" i="96"/>
  <c r="C406" i="96" s="1"/>
  <c r="D301" i="96"/>
  <c r="C301" i="96"/>
  <c r="B301" i="96"/>
  <c r="C405" i="96" s="1"/>
  <c r="D300" i="96"/>
  <c r="C300" i="96"/>
  <c r="B300" i="96"/>
  <c r="C404" i="96" s="1"/>
  <c r="D299" i="96"/>
  <c r="C299" i="96"/>
  <c r="B299" i="96"/>
  <c r="C403" i="96" s="1"/>
  <c r="D298" i="96"/>
  <c r="C298" i="96"/>
  <c r="B298" i="96"/>
  <c r="C402" i="96" s="1"/>
  <c r="D297" i="96"/>
  <c r="C297" i="96"/>
  <c r="B297" i="96"/>
  <c r="C401" i="96" s="1"/>
  <c r="D296" i="96"/>
  <c r="C296" i="96"/>
  <c r="B296" i="96"/>
  <c r="C400" i="96" s="1"/>
  <c r="D295" i="96"/>
  <c r="C295" i="96"/>
  <c r="B295" i="96"/>
  <c r="C399" i="96" s="1"/>
  <c r="D294" i="96"/>
  <c r="C294" i="96"/>
  <c r="B294" i="96"/>
  <c r="C398" i="96" s="1"/>
  <c r="D293" i="96"/>
  <c r="C293" i="96"/>
  <c r="B293" i="96"/>
  <c r="C397" i="96" s="1"/>
  <c r="D292" i="96"/>
  <c r="C292" i="96"/>
  <c r="B292" i="96"/>
  <c r="C396" i="96" s="1"/>
  <c r="D291" i="96"/>
  <c r="C291" i="96"/>
  <c r="B291" i="96"/>
  <c r="C395" i="96" s="1"/>
  <c r="D290" i="96"/>
  <c r="C290" i="96"/>
  <c r="B290" i="96"/>
  <c r="C394" i="96" s="1"/>
  <c r="D289" i="96"/>
  <c r="C289" i="96"/>
  <c r="B289" i="96"/>
  <c r="C393" i="96" s="1"/>
  <c r="D288" i="96"/>
  <c r="C288" i="96"/>
  <c r="B288" i="96"/>
  <c r="C392" i="96" s="1"/>
  <c r="D287" i="96"/>
  <c r="C287" i="96"/>
  <c r="B287" i="96"/>
  <c r="C391" i="96" s="1"/>
  <c r="D286" i="96"/>
  <c r="C286" i="96"/>
  <c r="B286" i="96"/>
  <c r="C390" i="96" s="1"/>
  <c r="D285" i="96"/>
  <c r="C285" i="96"/>
  <c r="B285" i="96"/>
  <c r="C389" i="96" s="1"/>
  <c r="D284" i="96"/>
  <c r="C284" i="96"/>
  <c r="B284" i="96"/>
  <c r="C388" i="96" s="1"/>
  <c r="D283" i="96"/>
  <c r="C283" i="96"/>
  <c r="B283" i="96"/>
  <c r="C387" i="96" s="1"/>
  <c r="D282" i="96"/>
  <c r="C282" i="96"/>
  <c r="B282" i="96"/>
  <c r="C386" i="96" s="1"/>
  <c r="D281" i="96"/>
  <c r="C281" i="96"/>
  <c r="B281" i="96"/>
  <c r="C385" i="96" s="1"/>
  <c r="D280" i="96"/>
  <c r="C280" i="96"/>
  <c r="B280" i="96"/>
  <c r="C384" i="96" s="1"/>
  <c r="D279" i="96"/>
  <c r="C279" i="96"/>
  <c r="B279" i="96"/>
  <c r="C383" i="96" s="1"/>
  <c r="D278" i="96"/>
  <c r="C278" i="96"/>
  <c r="B278" i="96"/>
  <c r="C382" i="96" s="1"/>
  <c r="D277" i="96"/>
  <c r="C277" i="96"/>
  <c r="B277" i="96"/>
  <c r="C381" i="96" s="1"/>
  <c r="D276" i="96"/>
  <c r="C276" i="96"/>
  <c r="B276" i="96"/>
  <c r="C380" i="96" s="1"/>
  <c r="D260" i="96"/>
  <c r="C260" i="96"/>
  <c r="B260" i="96"/>
  <c r="D259" i="96"/>
  <c r="D586" i="96" s="1"/>
  <c r="C259" i="96"/>
  <c r="C586" i="96" s="1"/>
  <c r="B259" i="96"/>
  <c r="D258" i="96"/>
  <c r="C258" i="96"/>
  <c r="C585" i="96" s="1"/>
  <c r="B258" i="96"/>
  <c r="B585" i="96" s="1"/>
  <c r="D257" i="96"/>
  <c r="C257" i="96"/>
  <c r="B257" i="96"/>
  <c r="B584" i="96" s="1"/>
  <c r="D256" i="96"/>
  <c r="D583" i="96" s="1"/>
  <c r="C256" i="96"/>
  <c r="B256" i="96"/>
  <c r="D255" i="96"/>
  <c r="D582" i="96" s="1"/>
  <c r="C255" i="96"/>
  <c r="C582" i="96" s="1"/>
  <c r="B255" i="96"/>
  <c r="D254" i="96"/>
  <c r="C254" i="96"/>
  <c r="C581" i="96" s="1"/>
  <c r="B254" i="96"/>
  <c r="B581" i="96" s="1"/>
  <c r="D253" i="96"/>
  <c r="C253" i="96"/>
  <c r="B253" i="96"/>
  <c r="B580" i="96" s="1"/>
  <c r="D252" i="96"/>
  <c r="D579" i="96" s="1"/>
  <c r="C252" i="96"/>
  <c r="B252" i="96"/>
  <c r="D251" i="96"/>
  <c r="D578" i="96" s="1"/>
  <c r="C251" i="96"/>
  <c r="C578" i="96" s="1"/>
  <c r="B251" i="96"/>
  <c r="D250" i="96"/>
  <c r="C250" i="96"/>
  <c r="C577" i="96" s="1"/>
  <c r="B250" i="96"/>
  <c r="B577" i="96" s="1"/>
  <c r="D249" i="96"/>
  <c r="C249" i="96"/>
  <c r="B249" i="96"/>
  <c r="B576" i="96" s="1"/>
  <c r="D248" i="96"/>
  <c r="D575" i="96" s="1"/>
  <c r="C248" i="96"/>
  <c r="B248" i="96"/>
  <c r="D247" i="96"/>
  <c r="D574" i="96" s="1"/>
  <c r="C247" i="96"/>
  <c r="C574" i="96" s="1"/>
  <c r="B247" i="96"/>
  <c r="D246" i="96"/>
  <c r="C246" i="96"/>
  <c r="C573" i="96" s="1"/>
  <c r="B246" i="96"/>
  <c r="B573" i="96" s="1"/>
  <c r="D245" i="96"/>
  <c r="C245" i="96"/>
  <c r="B245" i="96"/>
  <c r="B572" i="96" s="1"/>
  <c r="D244" i="96"/>
  <c r="D571" i="96" s="1"/>
  <c r="C244" i="96"/>
  <c r="B244" i="96"/>
  <c r="D243" i="96"/>
  <c r="D570" i="96" s="1"/>
  <c r="C243" i="96"/>
  <c r="C570" i="96" s="1"/>
  <c r="B243" i="96"/>
  <c r="D242" i="96"/>
  <c r="C242" i="96"/>
  <c r="C569" i="96" s="1"/>
  <c r="B242" i="96"/>
  <c r="B569" i="96" s="1"/>
  <c r="D241" i="96"/>
  <c r="C241" i="96"/>
  <c r="B241" i="96"/>
  <c r="B568" i="96" s="1"/>
  <c r="D240" i="96"/>
  <c r="D567" i="96" s="1"/>
  <c r="C240" i="96"/>
  <c r="B240" i="96"/>
  <c r="D239" i="96"/>
  <c r="D566" i="96" s="1"/>
  <c r="C239" i="96"/>
  <c r="C566" i="96" s="1"/>
  <c r="B239" i="96"/>
  <c r="D238" i="96"/>
  <c r="C238" i="96"/>
  <c r="C565" i="96" s="1"/>
  <c r="B238" i="96"/>
  <c r="B565" i="96" s="1"/>
  <c r="D237" i="96"/>
  <c r="C237" i="96"/>
  <c r="B237" i="96"/>
  <c r="B564" i="96" s="1"/>
  <c r="D236" i="96"/>
  <c r="D563" i="96" s="1"/>
  <c r="C236" i="96"/>
  <c r="B236" i="96"/>
  <c r="D235" i="96"/>
  <c r="D562" i="96" s="1"/>
  <c r="C235" i="96"/>
  <c r="C562" i="96" s="1"/>
  <c r="B235" i="96"/>
  <c r="D234" i="96"/>
  <c r="C234" i="96"/>
  <c r="C561" i="96" s="1"/>
  <c r="B234" i="96"/>
  <c r="B561" i="96" s="1"/>
  <c r="D233" i="96"/>
  <c r="C233" i="96"/>
  <c r="B233" i="96"/>
  <c r="B560" i="96" s="1"/>
  <c r="D232" i="96"/>
  <c r="D559" i="96" s="1"/>
  <c r="C232" i="96"/>
  <c r="B232" i="96"/>
  <c r="D231" i="96"/>
  <c r="D558" i="96" s="1"/>
  <c r="C231" i="96"/>
  <c r="C558" i="96" s="1"/>
  <c r="B231" i="96"/>
  <c r="D230" i="96"/>
  <c r="C230" i="96"/>
  <c r="C557" i="96" s="1"/>
  <c r="B230" i="96"/>
  <c r="B557" i="96" s="1"/>
  <c r="D229" i="96"/>
  <c r="C229" i="96"/>
  <c r="B229" i="96"/>
  <c r="B556" i="96" s="1"/>
  <c r="D228" i="96"/>
  <c r="D555" i="96" s="1"/>
  <c r="C228" i="96"/>
  <c r="B228" i="96"/>
  <c r="D227" i="96"/>
  <c r="D554" i="96" s="1"/>
  <c r="C227" i="96"/>
  <c r="C554" i="96" s="1"/>
  <c r="B227" i="96"/>
  <c r="D226" i="96"/>
  <c r="C226" i="96"/>
  <c r="C553" i="96" s="1"/>
  <c r="B226" i="96"/>
  <c r="B553" i="96" s="1"/>
  <c r="D225" i="96"/>
  <c r="C225" i="96"/>
  <c r="B225" i="96"/>
  <c r="B552" i="96" s="1"/>
  <c r="D224" i="96"/>
  <c r="D551" i="96" s="1"/>
  <c r="C224" i="96"/>
  <c r="B224" i="96"/>
  <c r="D223" i="96"/>
  <c r="D550" i="96" s="1"/>
  <c r="C223" i="96"/>
  <c r="C550" i="96" s="1"/>
  <c r="B223" i="96"/>
  <c r="D222" i="96"/>
  <c r="C222" i="96"/>
  <c r="C549" i="96" s="1"/>
  <c r="B222" i="96"/>
  <c r="B549" i="96" s="1"/>
  <c r="D221" i="96"/>
  <c r="C221" i="96"/>
  <c r="B221" i="96"/>
  <c r="B548" i="96" s="1"/>
  <c r="D220" i="96"/>
  <c r="D547" i="96" s="1"/>
  <c r="C220" i="96"/>
  <c r="B220" i="96"/>
  <c r="D219" i="96"/>
  <c r="D546" i="96" s="1"/>
  <c r="C219" i="96"/>
  <c r="C546" i="96" s="1"/>
  <c r="B219" i="96"/>
  <c r="D218" i="96"/>
  <c r="C218" i="96"/>
  <c r="C545" i="96" s="1"/>
  <c r="B218" i="96"/>
  <c r="B545" i="96" s="1"/>
  <c r="D217" i="96"/>
  <c r="C217" i="96"/>
  <c r="B217" i="96"/>
  <c r="B544" i="96" s="1"/>
  <c r="D216" i="96"/>
  <c r="C216" i="96"/>
  <c r="B216" i="96"/>
  <c r="D200" i="96"/>
  <c r="D531" i="96" s="1"/>
  <c r="C200" i="96"/>
  <c r="B200" i="96"/>
  <c r="B532" i="96" s="1"/>
  <c r="D199" i="96"/>
  <c r="C199" i="96"/>
  <c r="C530" i="96" s="1"/>
  <c r="B199" i="96"/>
  <c r="B530" i="96" s="1"/>
  <c r="D198" i="96"/>
  <c r="C198" i="96"/>
  <c r="B198" i="96"/>
  <c r="B529" i="96" s="1"/>
  <c r="D197" i="96"/>
  <c r="D528" i="96" s="1"/>
  <c r="C197" i="96"/>
  <c r="B197" i="96"/>
  <c r="D196" i="96"/>
  <c r="D527" i="96" s="1"/>
  <c r="C196" i="96"/>
  <c r="C527" i="96" s="1"/>
  <c r="B196" i="96"/>
  <c r="D195" i="96"/>
  <c r="C195" i="96"/>
  <c r="C526" i="96" s="1"/>
  <c r="B195" i="96"/>
  <c r="B526" i="96" s="1"/>
  <c r="D194" i="96"/>
  <c r="D525" i="96" s="1"/>
  <c r="C194" i="96"/>
  <c r="B194" i="96"/>
  <c r="B525" i="96" s="1"/>
  <c r="D193" i="96"/>
  <c r="D524" i="96" s="1"/>
  <c r="C193" i="96"/>
  <c r="B193" i="96"/>
  <c r="D192" i="96"/>
  <c r="D523" i="96" s="1"/>
  <c r="C192" i="96"/>
  <c r="C523" i="96" s="1"/>
  <c r="B192" i="96"/>
  <c r="D191" i="96"/>
  <c r="C191" i="96"/>
  <c r="C522" i="96" s="1"/>
  <c r="B191" i="96"/>
  <c r="B522" i="96" s="1"/>
  <c r="D190" i="96"/>
  <c r="C190" i="96"/>
  <c r="B190" i="96"/>
  <c r="B521" i="96" s="1"/>
  <c r="D189" i="96"/>
  <c r="D520" i="96" s="1"/>
  <c r="C189" i="96"/>
  <c r="C520" i="96" s="1"/>
  <c r="B189" i="96"/>
  <c r="D188" i="96"/>
  <c r="D519" i="96" s="1"/>
  <c r="C188" i="96"/>
  <c r="C519" i="96" s="1"/>
  <c r="B188" i="96"/>
  <c r="D187" i="96"/>
  <c r="C187" i="96"/>
  <c r="C518" i="96" s="1"/>
  <c r="B187" i="96"/>
  <c r="B518" i="96" s="1"/>
  <c r="D186" i="96"/>
  <c r="C186" i="96"/>
  <c r="B186" i="96"/>
  <c r="B517" i="96" s="1"/>
  <c r="D185" i="96"/>
  <c r="D516" i="96" s="1"/>
  <c r="C185" i="96"/>
  <c r="B185" i="96"/>
  <c r="D184" i="96"/>
  <c r="D515" i="96" s="1"/>
  <c r="C184" i="96"/>
  <c r="C515" i="96" s="1"/>
  <c r="B184" i="96"/>
  <c r="B515" i="96" s="1"/>
  <c r="D183" i="96"/>
  <c r="C183" i="96"/>
  <c r="C514" i="96" s="1"/>
  <c r="B183" i="96"/>
  <c r="B514" i="96" s="1"/>
  <c r="D182" i="96"/>
  <c r="C182" i="96"/>
  <c r="B182" i="96"/>
  <c r="B513" i="96" s="1"/>
  <c r="D181" i="96"/>
  <c r="D512" i="96" s="1"/>
  <c r="C181" i="96"/>
  <c r="B181" i="96"/>
  <c r="D180" i="96"/>
  <c r="D511" i="96" s="1"/>
  <c r="C180" i="96"/>
  <c r="C511" i="96" s="1"/>
  <c r="B180" i="96"/>
  <c r="B511" i="96" s="1"/>
  <c r="D179" i="96"/>
  <c r="C179" i="96"/>
  <c r="C510" i="96" s="1"/>
  <c r="B179" i="96"/>
  <c r="B510" i="96" s="1"/>
  <c r="D178" i="96"/>
  <c r="D509" i="96" s="1"/>
  <c r="C178" i="96"/>
  <c r="B178" i="96"/>
  <c r="B509" i="96" s="1"/>
  <c r="D177" i="96"/>
  <c r="D508" i="96" s="1"/>
  <c r="C177" i="96"/>
  <c r="B177" i="96"/>
  <c r="D176" i="96"/>
  <c r="D507" i="96" s="1"/>
  <c r="C176" i="96"/>
  <c r="C507" i="96" s="1"/>
  <c r="B176" i="96"/>
  <c r="D175" i="96"/>
  <c r="C175" i="96"/>
  <c r="C506" i="96" s="1"/>
  <c r="B175" i="96"/>
  <c r="B506" i="96" s="1"/>
  <c r="D174" i="96"/>
  <c r="D505" i="96" s="1"/>
  <c r="C174" i="96"/>
  <c r="B174" i="96"/>
  <c r="B505" i="96" s="1"/>
  <c r="D173" i="96"/>
  <c r="D504" i="96" s="1"/>
  <c r="C173" i="96"/>
  <c r="C504" i="96" s="1"/>
  <c r="B173" i="96"/>
  <c r="D172" i="96"/>
  <c r="D503" i="96" s="1"/>
  <c r="C172" i="96"/>
  <c r="C503" i="96" s="1"/>
  <c r="B172" i="96"/>
  <c r="D171" i="96"/>
  <c r="C171" i="96"/>
  <c r="C502" i="96" s="1"/>
  <c r="B171" i="96"/>
  <c r="B502" i="96" s="1"/>
  <c r="D170" i="96"/>
  <c r="C170" i="96"/>
  <c r="B170" i="96"/>
  <c r="B501" i="96" s="1"/>
  <c r="D169" i="96"/>
  <c r="D500" i="96" s="1"/>
  <c r="C169" i="96"/>
  <c r="C500" i="96" s="1"/>
  <c r="B169" i="96"/>
  <c r="D168" i="96"/>
  <c r="D499" i="96" s="1"/>
  <c r="C168" i="96"/>
  <c r="C499" i="96" s="1"/>
  <c r="B168" i="96"/>
  <c r="B499" i="96" s="1"/>
  <c r="D167" i="96"/>
  <c r="C167" i="96"/>
  <c r="C498" i="96" s="1"/>
  <c r="B167" i="96"/>
  <c r="B498" i="96" s="1"/>
  <c r="D166" i="96"/>
  <c r="C166" i="96"/>
  <c r="B166" i="96"/>
  <c r="B497" i="96" s="1"/>
  <c r="D165" i="96"/>
  <c r="D496" i="96" s="1"/>
  <c r="C165" i="96"/>
  <c r="B165" i="96"/>
  <c r="D164" i="96"/>
  <c r="D495" i="96" s="1"/>
  <c r="C164" i="96"/>
  <c r="C495" i="96" s="1"/>
  <c r="B164" i="96"/>
  <c r="B495" i="96" s="1"/>
  <c r="D163" i="96"/>
  <c r="C163" i="96"/>
  <c r="C494" i="96" s="1"/>
  <c r="B163" i="96"/>
  <c r="B494" i="96" s="1"/>
  <c r="D162" i="96"/>
  <c r="D493" i="96" s="1"/>
  <c r="C162" i="96"/>
  <c r="B162" i="96"/>
  <c r="B493" i="96" s="1"/>
  <c r="D161" i="96"/>
  <c r="D492" i="96" s="1"/>
  <c r="C161" i="96"/>
  <c r="B161" i="96"/>
  <c r="D160" i="96"/>
  <c r="D491" i="96" s="1"/>
  <c r="C160" i="96"/>
  <c r="C491" i="96" s="1"/>
  <c r="B160" i="96"/>
  <c r="D159" i="96"/>
  <c r="C159" i="96"/>
  <c r="C490" i="96" s="1"/>
  <c r="B159" i="96"/>
  <c r="B490" i="96" s="1"/>
  <c r="D158" i="96"/>
  <c r="D489" i="96" s="1"/>
  <c r="C158" i="96"/>
  <c r="B158" i="96"/>
  <c r="B489" i="96" s="1"/>
  <c r="D157" i="96"/>
  <c r="D488" i="96" s="1"/>
  <c r="C157" i="96"/>
  <c r="C488" i="96" s="1"/>
  <c r="B157" i="96"/>
  <c r="D156" i="96"/>
  <c r="C156" i="96"/>
  <c r="B156" i="96"/>
  <c r="E146" i="96"/>
  <c r="E145" i="96"/>
  <c r="E144" i="96"/>
  <c r="E143" i="96"/>
  <c r="E142" i="96"/>
  <c r="E141" i="96"/>
  <c r="E140" i="96"/>
  <c r="D140" i="96"/>
  <c r="C140" i="96"/>
  <c r="B140" i="96"/>
  <c r="E139" i="96"/>
  <c r="D139" i="96"/>
  <c r="C139" i="96"/>
  <c r="B139" i="96"/>
  <c r="E138" i="96"/>
  <c r="D138" i="96"/>
  <c r="C138" i="96"/>
  <c r="B138" i="96"/>
  <c r="E137" i="96"/>
  <c r="D137" i="96"/>
  <c r="C137" i="96"/>
  <c r="B137" i="96"/>
  <c r="E136" i="96"/>
  <c r="D136" i="96"/>
  <c r="C136" i="96"/>
  <c r="B136" i="96"/>
  <c r="E135" i="96"/>
  <c r="D135" i="96"/>
  <c r="C135" i="96"/>
  <c r="B135" i="96"/>
  <c r="E134" i="96"/>
  <c r="D134" i="96"/>
  <c r="C134" i="96"/>
  <c r="B134" i="96"/>
  <c r="E133" i="96"/>
  <c r="D133" i="96"/>
  <c r="C133" i="96"/>
  <c r="B133" i="96"/>
  <c r="E132" i="96"/>
  <c r="D132" i="96"/>
  <c r="C132" i="96"/>
  <c r="B132" i="96"/>
  <c r="E131" i="96"/>
  <c r="D131" i="96"/>
  <c r="C131" i="96"/>
  <c r="B131" i="96"/>
  <c r="E130" i="96"/>
  <c r="D130" i="96"/>
  <c r="C130" i="96"/>
  <c r="B130" i="96"/>
  <c r="E129" i="96"/>
  <c r="D129" i="96"/>
  <c r="C129" i="96"/>
  <c r="B129" i="96"/>
  <c r="E128" i="96"/>
  <c r="D128" i="96"/>
  <c r="C128" i="96"/>
  <c r="B128" i="96"/>
  <c r="E127" i="96"/>
  <c r="D127" i="96"/>
  <c r="C127" i="96"/>
  <c r="B127" i="96"/>
  <c r="E126" i="96"/>
  <c r="D126" i="96"/>
  <c r="C126" i="96"/>
  <c r="B126" i="96"/>
  <c r="E125" i="96"/>
  <c r="D125" i="96"/>
  <c r="C125" i="96"/>
  <c r="B125" i="96"/>
  <c r="E124" i="96"/>
  <c r="D124" i="96"/>
  <c r="C124" i="96"/>
  <c r="B124" i="96"/>
  <c r="E123" i="96"/>
  <c r="D123" i="96"/>
  <c r="C123" i="96"/>
  <c r="B123" i="96"/>
  <c r="E122" i="96"/>
  <c r="D122" i="96"/>
  <c r="C122" i="96"/>
  <c r="B122" i="96"/>
  <c r="E121" i="96"/>
  <c r="D121" i="96"/>
  <c r="C121" i="96"/>
  <c r="B121" i="96"/>
  <c r="E120" i="96"/>
  <c r="D120" i="96"/>
  <c r="C120" i="96"/>
  <c r="B120" i="96"/>
  <c r="E119" i="96"/>
  <c r="D119" i="96"/>
  <c r="C119" i="96"/>
  <c r="B119" i="96"/>
  <c r="E118" i="96"/>
  <c r="D118" i="96"/>
  <c r="C118" i="96"/>
  <c r="B118" i="96"/>
  <c r="E117" i="96"/>
  <c r="D117" i="96"/>
  <c r="C117" i="96"/>
  <c r="B117" i="96"/>
  <c r="E116" i="96"/>
  <c r="D116" i="96"/>
  <c r="C116" i="96"/>
  <c r="B116" i="96"/>
  <c r="E115" i="96"/>
  <c r="D115" i="96"/>
  <c r="C115" i="96"/>
  <c r="B115" i="96"/>
  <c r="E114" i="96"/>
  <c r="D114" i="96"/>
  <c r="C114" i="96"/>
  <c r="B114" i="96"/>
  <c r="E113" i="96"/>
  <c r="D113" i="96"/>
  <c r="C113" i="96"/>
  <c r="B113" i="96"/>
  <c r="E112" i="96"/>
  <c r="D112" i="96"/>
  <c r="C112" i="96"/>
  <c r="B112" i="96"/>
  <c r="E111" i="96"/>
  <c r="D111" i="96"/>
  <c r="C111" i="96"/>
  <c r="B111" i="96"/>
  <c r="E110" i="96"/>
  <c r="D110" i="96"/>
  <c r="C110" i="96"/>
  <c r="B110" i="96"/>
  <c r="D109" i="96"/>
  <c r="C109" i="96"/>
  <c r="B109" i="96"/>
  <c r="D108" i="96"/>
  <c r="C108" i="96"/>
  <c r="B108" i="96"/>
  <c r="D107" i="96"/>
  <c r="C107" i="96"/>
  <c r="B107" i="96"/>
  <c r="D106" i="96"/>
  <c r="C106" i="96"/>
  <c r="B106" i="96"/>
  <c r="E105" i="96"/>
  <c r="D105" i="96"/>
  <c r="C105" i="96"/>
  <c r="B105" i="96"/>
  <c r="E104" i="96"/>
  <c r="D104" i="96"/>
  <c r="C104" i="96"/>
  <c r="B104" i="96"/>
  <c r="E103" i="96"/>
  <c r="D103" i="96"/>
  <c r="C103" i="96"/>
  <c r="B103" i="96"/>
  <c r="E102" i="96"/>
  <c r="D102" i="96"/>
  <c r="C102" i="96"/>
  <c r="B102" i="96"/>
  <c r="E101" i="96"/>
  <c r="D101" i="96"/>
  <c r="C101" i="96"/>
  <c r="B101" i="96"/>
  <c r="E100" i="96"/>
  <c r="D100" i="96"/>
  <c r="C100" i="96"/>
  <c r="B100" i="96"/>
  <c r="E99" i="96"/>
  <c r="D99" i="96"/>
  <c r="C99" i="96"/>
  <c r="B99" i="96"/>
  <c r="E98" i="96"/>
  <c r="D98" i="96"/>
  <c r="C98" i="96"/>
  <c r="B98" i="96"/>
  <c r="E97" i="96"/>
  <c r="D97" i="96"/>
  <c r="C97" i="96"/>
  <c r="B97" i="96"/>
  <c r="E96" i="96"/>
  <c r="D96" i="96"/>
  <c r="C96" i="96"/>
  <c r="B96" i="96"/>
  <c r="E86" i="96"/>
  <c r="E85" i="96"/>
  <c r="E84" i="96"/>
  <c r="E83" i="96"/>
  <c r="E82" i="96"/>
  <c r="E81" i="96"/>
  <c r="D80" i="96"/>
  <c r="C80" i="96"/>
  <c r="B80" i="96"/>
  <c r="D79" i="96"/>
  <c r="D474" i="96" s="1"/>
  <c r="C79" i="96"/>
  <c r="C474" i="96" s="1"/>
  <c r="B79" i="96"/>
  <c r="D78" i="96"/>
  <c r="D473" i="96" s="1"/>
  <c r="C78" i="96"/>
  <c r="C473" i="96" s="1"/>
  <c r="B78" i="96"/>
  <c r="B473" i="96" s="1"/>
  <c r="D77" i="96"/>
  <c r="C77" i="96"/>
  <c r="E77" i="96" s="1"/>
  <c r="B77" i="96"/>
  <c r="D76" i="96"/>
  <c r="C76" i="96"/>
  <c r="C471" i="96" s="1"/>
  <c r="B76" i="96"/>
  <c r="B471" i="96" s="1"/>
  <c r="D75" i="96"/>
  <c r="D470" i="96" s="1"/>
  <c r="C75" i="96"/>
  <c r="C470" i="96" s="1"/>
  <c r="B75" i="96"/>
  <c r="D74" i="96"/>
  <c r="D469" i="96" s="1"/>
  <c r="C74" i="96"/>
  <c r="E74" i="96" s="1"/>
  <c r="B74" i="96"/>
  <c r="B469" i="96" s="1"/>
  <c r="D73" i="96"/>
  <c r="C73" i="96"/>
  <c r="C468" i="96" s="1"/>
  <c r="B73" i="96"/>
  <c r="D72" i="96"/>
  <c r="D467" i="96" s="1"/>
  <c r="C72" i="96"/>
  <c r="C467" i="96" s="1"/>
  <c r="B72" i="96"/>
  <c r="D71" i="96"/>
  <c r="C71" i="96"/>
  <c r="E71" i="96" s="1"/>
  <c r="B71" i="96"/>
  <c r="B466" i="96" s="1"/>
  <c r="D70" i="96"/>
  <c r="C70" i="96"/>
  <c r="C465" i="96" s="1"/>
  <c r="B70" i="96"/>
  <c r="B465" i="96" s="1"/>
  <c r="D69" i="96"/>
  <c r="D464" i="96" s="1"/>
  <c r="C69" i="96"/>
  <c r="C464" i="96" s="1"/>
  <c r="B69" i="96"/>
  <c r="D68" i="96"/>
  <c r="D463" i="96" s="1"/>
  <c r="C68" i="96"/>
  <c r="E68" i="96" s="1"/>
  <c r="B68" i="96"/>
  <c r="D67" i="96"/>
  <c r="C67" i="96"/>
  <c r="E67" i="96" s="1"/>
  <c r="B67" i="96"/>
  <c r="B462" i="96" s="1"/>
  <c r="D66" i="96"/>
  <c r="C66" i="96"/>
  <c r="C461" i="96" s="1"/>
  <c r="B66" i="96"/>
  <c r="B461" i="96" s="1"/>
  <c r="D65" i="96"/>
  <c r="D460" i="96" s="1"/>
  <c r="C65" i="96"/>
  <c r="B65" i="96"/>
  <c r="D64" i="96"/>
  <c r="D459" i="96" s="1"/>
  <c r="C64" i="96"/>
  <c r="C459" i="96" s="1"/>
  <c r="B64" i="96"/>
  <c r="D63" i="96"/>
  <c r="D458" i="96" s="1"/>
  <c r="C63" i="96"/>
  <c r="E63" i="96" s="1"/>
  <c r="B63" i="96"/>
  <c r="B458" i="96" s="1"/>
  <c r="D62" i="96"/>
  <c r="C62" i="96"/>
  <c r="B62" i="96"/>
  <c r="B457" i="96" s="1"/>
  <c r="D61" i="96"/>
  <c r="D456" i="96" s="1"/>
  <c r="C61" i="96"/>
  <c r="B61" i="96"/>
  <c r="D60" i="96"/>
  <c r="D455" i="96" s="1"/>
  <c r="C60" i="96"/>
  <c r="E60" i="96" s="1"/>
  <c r="B60" i="96"/>
  <c r="D59" i="96"/>
  <c r="C59" i="96"/>
  <c r="E59" i="96" s="1"/>
  <c r="B59" i="96"/>
  <c r="B454" i="96" s="1"/>
  <c r="D58" i="96"/>
  <c r="C58" i="96"/>
  <c r="B58" i="96"/>
  <c r="B453" i="96" s="1"/>
  <c r="D57" i="96"/>
  <c r="D452" i="96" s="1"/>
  <c r="C57" i="96"/>
  <c r="B57" i="96"/>
  <c r="D56" i="96"/>
  <c r="D451" i="96" s="1"/>
  <c r="C56" i="96"/>
  <c r="E56" i="96" s="1"/>
  <c r="B56" i="96"/>
  <c r="B451" i="96" s="1"/>
  <c r="D55" i="96"/>
  <c r="D450" i="96" s="1"/>
  <c r="C55" i="96"/>
  <c r="B55" i="96"/>
  <c r="B450" i="96" s="1"/>
  <c r="D54" i="96"/>
  <c r="D449" i="96" s="1"/>
  <c r="C54" i="96"/>
  <c r="B54" i="96"/>
  <c r="B449" i="96" s="1"/>
  <c r="D53" i="96"/>
  <c r="D448" i="96" s="1"/>
  <c r="C53" i="96"/>
  <c r="B53" i="96"/>
  <c r="D52" i="96"/>
  <c r="D447" i="96" s="1"/>
  <c r="C52" i="96"/>
  <c r="B52" i="96"/>
  <c r="B447" i="96" s="1"/>
  <c r="D51" i="96"/>
  <c r="D446" i="96" s="1"/>
  <c r="C51" i="96"/>
  <c r="B51" i="96"/>
  <c r="B446" i="96" s="1"/>
  <c r="D50" i="96"/>
  <c r="D445" i="96" s="1"/>
  <c r="C50" i="96"/>
  <c r="B50" i="96"/>
  <c r="B445" i="96" s="1"/>
  <c r="D49" i="96"/>
  <c r="D444" i="96" s="1"/>
  <c r="C49" i="96"/>
  <c r="B49" i="96"/>
  <c r="D48" i="96"/>
  <c r="D443" i="96" s="1"/>
  <c r="C48" i="96"/>
  <c r="B48" i="96"/>
  <c r="B443" i="96" s="1"/>
  <c r="D47" i="96"/>
  <c r="D442" i="96" s="1"/>
  <c r="C47" i="96"/>
  <c r="B47" i="96"/>
  <c r="B442" i="96" s="1"/>
  <c r="D46" i="96"/>
  <c r="D441" i="96" s="1"/>
  <c r="C46" i="96"/>
  <c r="B46" i="96"/>
  <c r="B441" i="96" s="1"/>
  <c r="D45" i="96"/>
  <c r="D440" i="96" s="1"/>
  <c r="C45" i="96"/>
  <c r="B45" i="96"/>
  <c r="B440" i="96" s="1"/>
  <c r="D44" i="96"/>
  <c r="D439" i="96" s="1"/>
  <c r="C44" i="96"/>
  <c r="B44" i="96"/>
  <c r="B439" i="96" s="1"/>
  <c r="D43" i="96"/>
  <c r="D438" i="96" s="1"/>
  <c r="C43" i="96"/>
  <c r="B43" i="96"/>
  <c r="B438" i="96" s="1"/>
  <c r="D42" i="96"/>
  <c r="D437" i="96" s="1"/>
  <c r="C42" i="96"/>
  <c r="B42" i="96"/>
  <c r="B437" i="96" s="1"/>
  <c r="D41" i="96"/>
  <c r="D436" i="96" s="1"/>
  <c r="C41" i="96"/>
  <c r="B41" i="96"/>
  <c r="B436" i="96" s="1"/>
  <c r="D40" i="96"/>
  <c r="D435" i="96" s="1"/>
  <c r="C40" i="96"/>
  <c r="B40" i="96"/>
  <c r="B435" i="96" s="1"/>
  <c r="D39" i="96"/>
  <c r="D434" i="96" s="1"/>
  <c r="C39" i="96"/>
  <c r="B39" i="96"/>
  <c r="B434" i="96" s="1"/>
  <c r="D38" i="96"/>
  <c r="D433" i="96" s="1"/>
  <c r="C38" i="96"/>
  <c r="B38" i="96"/>
  <c r="B433" i="96" s="1"/>
  <c r="D37" i="96"/>
  <c r="D432" i="96" s="1"/>
  <c r="C37" i="96"/>
  <c r="B37" i="96"/>
  <c r="B432" i="96" s="1"/>
  <c r="D36" i="96"/>
  <c r="C36" i="96"/>
  <c r="E36" i="96" s="1"/>
  <c r="B36" i="96"/>
  <c r="C433" i="96" l="1"/>
  <c r="E38" i="96"/>
  <c r="C437" i="96"/>
  <c r="E42" i="96"/>
  <c r="C441" i="96"/>
  <c r="E46" i="96"/>
  <c r="C445" i="96"/>
  <c r="E50" i="96"/>
  <c r="C449" i="96"/>
  <c r="E54" i="96"/>
  <c r="C453" i="96"/>
  <c r="E37" i="96"/>
  <c r="C432" i="96"/>
  <c r="E49" i="96"/>
  <c r="C444" i="96"/>
  <c r="E41" i="96"/>
  <c r="C436" i="96"/>
  <c r="E40" i="96"/>
  <c r="C435" i="96"/>
  <c r="E44" i="96"/>
  <c r="C439" i="96"/>
  <c r="E48" i="96"/>
  <c r="C443" i="96"/>
  <c r="E45" i="96"/>
  <c r="C440" i="96"/>
  <c r="C448" i="96"/>
  <c r="E53" i="96"/>
  <c r="E57" i="96"/>
  <c r="C452" i="96"/>
  <c r="E52" i="96"/>
  <c r="C447" i="96"/>
  <c r="E39" i="96"/>
  <c r="C434" i="96"/>
  <c r="E43" i="96"/>
  <c r="C438" i="96"/>
  <c r="E47" i="96"/>
  <c r="C442" i="96"/>
  <c r="C446" i="96"/>
  <c r="E51" i="96"/>
  <c r="E55" i="96"/>
  <c r="C450" i="96"/>
  <c r="C457" i="96"/>
  <c r="C460" i="96"/>
  <c r="B444" i="96"/>
  <c r="B448" i="96"/>
  <c r="B452" i="96"/>
  <c r="B455" i="96"/>
  <c r="B456" i="96"/>
  <c r="B459" i="96"/>
  <c r="B460" i="96"/>
  <c r="B463" i="96"/>
  <c r="B464" i="96"/>
  <c r="B467" i="96"/>
  <c r="B468" i="96"/>
  <c r="B470" i="96"/>
  <c r="B472" i="96"/>
  <c r="B474" i="96"/>
  <c r="B475" i="96"/>
  <c r="B491" i="96"/>
  <c r="C492" i="96"/>
  <c r="C496" i="96"/>
  <c r="D497" i="96"/>
  <c r="D501" i="96"/>
  <c r="B503" i="96"/>
  <c r="B507" i="96"/>
  <c r="C508" i="96"/>
  <c r="C512" i="96"/>
  <c r="D513" i="96"/>
  <c r="C516" i="96"/>
  <c r="D517" i="96"/>
  <c r="B519" i="96"/>
  <c r="D521" i="96"/>
  <c r="B523" i="96"/>
  <c r="C524" i="96"/>
  <c r="B527" i="96"/>
  <c r="C528" i="96"/>
  <c r="D529" i="96"/>
  <c r="D544" i="96"/>
  <c r="B546" i="96"/>
  <c r="C547" i="96"/>
  <c r="D548" i="96"/>
  <c r="B550" i="96"/>
  <c r="C551" i="96"/>
  <c r="D552" i="96"/>
  <c r="B554" i="96"/>
  <c r="C555" i="96"/>
  <c r="D556" i="96"/>
  <c r="B558" i="96"/>
  <c r="C559" i="96"/>
  <c r="D560" i="96"/>
  <c r="B562" i="96"/>
  <c r="C563" i="96"/>
  <c r="D564" i="96"/>
  <c r="B566" i="96"/>
  <c r="C567" i="96"/>
  <c r="D568" i="96"/>
  <c r="B570" i="96"/>
  <c r="C571" i="96"/>
  <c r="D572" i="96"/>
  <c r="B574" i="96"/>
  <c r="C575" i="96"/>
  <c r="D576" i="96"/>
  <c r="B578" i="96"/>
  <c r="C579" i="96"/>
  <c r="D580" i="96"/>
  <c r="B582" i="96"/>
  <c r="C583" i="96"/>
  <c r="D584" i="96"/>
  <c r="B586" i="96"/>
  <c r="C587" i="96"/>
  <c r="C588" i="96"/>
  <c r="C454" i="96"/>
  <c r="C462" i="96"/>
  <c r="D532" i="96"/>
  <c r="C475" i="96"/>
  <c r="C531" i="96"/>
  <c r="C532" i="96"/>
  <c r="D588" i="96"/>
  <c r="D587" i="96"/>
  <c r="C455" i="96"/>
  <c r="C463" i="96"/>
  <c r="C472" i="96"/>
  <c r="B476" i="96"/>
  <c r="D465" i="96"/>
  <c r="D476" i="96"/>
  <c r="D475" i="96"/>
  <c r="C451" i="96"/>
  <c r="C458" i="96"/>
  <c r="C466" i="96"/>
  <c r="C469" i="96"/>
  <c r="C476" i="96"/>
  <c r="C456" i="96"/>
  <c r="D453" i="96"/>
  <c r="D454" i="96"/>
  <c r="D457" i="96"/>
  <c r="D461" i="96"/>
  <c r="D462" i="96"/>
  <c r="D466" i="96"/>
  <c r="D468" i="96"/>
  <c r="D471" i="96"/>
  <c r="D472" i="96"/>
  <c r="E58" i="96"/>
  <c r="E61" i="96"/>
  <c r="E62" i="96"/>
  <c r="E64" i="96"/>
  <c r="E65" i="96"/>
  <c r="E66" i="96"/>
  <c r="E69" i="96"/>
  <c r="E70" i="96"/>
  <c r="E72" i="96"/>
  <c r="E73" i="96"/>
  <c r="E75" i="96"/>
  <c r="E76" i="96"/>
  <c r="E78" i="96"/>
  <c r="E79" i="96"/>
  <c r="E80" i="96"/>
  <c r="B488" i="96"/>
  <c r="C489" i="96"/>
  <c r="D490" i="96"/>
  <c r="B492" i="96"/>
  <c r="C493" i="96"/>
  <c r="D494" i="96"/>
  <c r="B496" i="96"/>
  <c r="C497" i="96"/>
  <c r="D498" i="96"/>
  <c r="B500" i="96"/>
  <c r="C501" i="96"/>
  <c r="D502" i="96"/>
  <c r="B504" i="96"/>
  <c r="C505" i="96"/>
  <c r="D506" i="96"/>
  <c r="B508" i="96"/>
  <c r="C509" i="96"/>
  <c r="D510" i="96"/>
  <c r="B512" i="96"/>
  <c r="C513" i="96"/>
  <c r="D514" i="96"/>
  <c r="B516" i="96"/>
  <c r="C517" i="96"/>
  <c r="D518" i="96"/>
  <c r="B520" i="96"/>
  <c r="C521" i="96"/>
  <c r="D522" i="96"/>
  <c r="B524" i="96"/>
  <c r="C525" i="96"/>
  <c r="D526" i="96"/>
  <c r="B528" i="96"/>
  <c r="C529" i="96"/>
  <c r="D530" i="96"/>
  <c r="C544" i="96"/>
  <c r="D545" i="96"/>
  <c r="B547" i="96"/>
  <c r="C548" i="96"/>
  <c r="D549" i="96"/>
  <c r="B551" i="96"/>
  <c r="C552" i="96"/>
  <c r="D553" i="96"/>
  <c r="B555" i="96"/>
  <c r="C556" i="96"/>
  <c r="D557" i="96"/>
  <c r="B559" i="96"/>
  <c r="C560" i="96"/>
  <c r="D561" i="96"/>
  <c r="B563" i="96"/>
  <c r="C564" i="96"/>
  <c r="D565" i="96"/>
  <c r="B567" i="96"/>
  <c r="C568" i="96"/>
  <c r="D569" i="96"/>
  <c r="B571" i="96"/>
  <c r="C572" i="96"/>
  <c r="D573" i="96"/>
  <c r="B575" i="96"/>
  <c r="C576" i="96"/>
  <c r="D577" i="96"/>
  <c r="B579" i="96"/>
  <c r="C580" i="96"/>
  <c r="D581" i="96"/>
  <c r="B583" i="96"/>
  <c r="C584" i="96"/>
  <c r="D585" i="96"/>
  <c r="B587" i="96"/>
  <c r="B588" i="96"/>
  <c r="B531" i="96"/>
  <c r="B661" i="96"/>
  <c r="B673" i="96"/>
  <c r="B655" i="96"/>
  <c r="B667" i="96"/>
  <c r="B679" i="96"/>
  <c r="C652" i="96"/>
  <c r="C654" i="96" s="1"/>
  <c r="B662" i="96"/>
  <c r="C664" i="96"/>
  <c r="C666" i="96" s="1"/>
  <c r="B674" i="96"/>
  <c r="B550" i="92" l="1"/>
  <c r="B548" i="92"/>
  <c r="B547" i="92"/>
  <c r="B546" i="92"/>
  <c r="B545" i="92"/>
  <c r="B544" i="92"/>
  <c r="B543" i="92"/>
  <c r="B542" i="92"/>
  <c r="B541" i="92"/>
  <c r="B540" i="92"/>
  <c r="E469" i="92"/>
  <c r="E468" i="92"/>
  <c r="E467" i="92"/>
  <c r="E466" i="92"/>
  <c r="B272" i="92"/>
  <c r="B271" i="92"/>
  <c r="B268" i="92"/>
  <c r="B267" i="92"/>
  <c r="B266" i="92"/>
  <c r="B78" i="92"/>
  <c r="B77" i="92"/>
  <c r="B251" i="82" l="1"/>
  <c r="C251" i="82"/>
  <c r="C553" i="82" l="1"/>
  <c r="D553" i="82"/>
  <c r="E553" i="82"/>
  <c r="B553" i="82"/>
  <c r="D453" i="82"/>
  <c r="C453" i="82"/>
  <c r="B453" i="82"/>
  <c r="F407" i="82"/>
  <c r="E407" i="82"/>
  <c r="C407" i="82"/>
  <c r="B407" i="82"/>
  <c r="D356" i="82"/>
  <c r="C356" i="82"/>
  <c r="B356" i="82"/>
  <c r="D306" i="82"/>
  <c r="C306" i="82"/>
  <c r="B306" i="82"/>
  <c r="D251" i="82"/>
  <c r="F195" i="82"/>
  <c r="C195" i="82"/>
  <c r="E195" i="82"/>
  <c r="D195" i="82"/>
  <c r="B195" i="82"/>
  <c r="D141" i="82"/>
  <c r="C141" i="82"/>
  <c r="B141" i="82"/>
  <c r="D94" i="82"/>
  <c r="C94" i="82"/>
  <c r="B94" i="82"/>
  <c r="C44" i="82"/>
  <c r="B44" i="82"/>
  <c r="AF123" i="69"/>
  <c r="AE123" i="69"/>
  <c r="AD123" i="69"/>
  <c r="AC123" i="69"/>
  <c r="AB123" i="69"/>
  <c r="AA123" i="69"/>
  <c r="C121" i="69"/>
  <c r="B121" i="69"/>
  <c r="D70" i="69"/>
  <c r="C70" i="69"/>
  <c r="B70" i="69"/>
  <c r="F80" i="68"/>
  <c r="D80" i="68"/>
  <c r="B80" i="68"/>
  <c r="B1284" i="91"/>
  <c r="AF1285" i="91"/>
  <c r="AE1285" i="91"/>
  <c r="AD1285" i="91"/>
  <c r="AC1285" i="91"/>
  <c r="AB1285" i="91"/>
  <c r="AA1285" i="91"/>
  <c r="AF1289" i="91"/>
  <c r="AE1289" i="91"/>
  <c r="AD1289" i="91"/>
  <c r="AC1289" i="91"/>
  <c r="AB1289" i="91"/>
  <c r="AA1289" i="91"/>
  <c r="AF1288" i="91"/>
  <c r="AE1288" i="91"/>
  <c r="AD1288" i="91"/>
  <c r="AC1288" i="91"/>
  <c r="AB1288" i="91"/>
  <c r="AA1288" i="91"/>
  <c r="G1284" i="91"/>
  <c r="AF1284" i="91" s="1"/>
  <c r="E1284" i="91"/>
  <c r="AD1284" i="91" s="1"/>
  <c r="AC1284" i="91"/>
  <c r="C1284" i="91"/>
  <c r="AC1223" i="91"/>
  <c r="AB1223" i="91"/>
  <c r="AA1223" i="91"/>
  <c r="AC1222" i="91"/>
  <c r="AB1222" i="91"/>
  <c r="AA1222" i="91"/>
  <c r="AC1221" i="91"/>
  <c r="AB1221" i="91"/>
  <c r="AA1221" i="91"/>
  <c r="AC1220" i="91"/>
  <c r="AB1220" i="91"/>
  <c r="AA1220" i="91"/>
  <c r="AC1219" i="91"/>
  <c r="AB1219" i="91"/>
  <c r="AA1219" i="91"/>
  <c r="AC1218" i="91"/>
  <c r="AB1218" i="91"/>
  <c r="AA1218" i="91"/>
  <c r="AC1217" i="91"/>
  <c r="AB1217" i="91"/>
  <c r="AA1217" i="91"/>
  <c r="AC1216" i="91"/>
  <c r="AB1216" i="91"/>
  <c r="AA1216" i="91"/>
  <c r="AC1215" i="91"/>
  <c r="AB1215" i="91"/>
  <c r="AA1215" i="91"/>
  <c r="AC1214" i="91"/>
  <c r="AB1214" i="91"/>
  <c r="AA1214" i="91"/>
  <c r="AC1213" i="91"/>
  <c r="AB1213" i="91"/>
  <c r="AA1213" i="91"/>
  <c r="AC1212" i="91"/>
  <c r="AB1212" i="91"/>
  <c r="AA1212" i="91"/>
  <c r="AC1211" i="91"/>
  <c r="AB1211" i="91"/>
  <c r="AA1211" i="91"/>
  <c r="AC1210" i="91"/>
  <c r="AB1210" i="91"/>
  <c r="AA1210" i="91"/>
  <c r="AC1209" i="91"/>
  <c r="AB1209" i="91"/>
  <c r="AA1209" i="91"/>
  <c r="AC1208" i="91"/>
  <c r="AB1208" i="91"/>
  <c r="AA1208" i="91"/>
  <c r="AC1207" i="91"/>
  <c r="AB1207" i="91"/>
  <c r="AA1207" i="91"/>
  <c r="AC1206" i="91"/>
  <c r="AB1206" i="91"/>
  <c r="AA1206" i="91"/>
  <c r="AC1205" i="91"/>
  <c r="AB1205" i="91"/>
  <c r="AA1205" i="91"/>
  <c r="AC1204" i="91"/>
  <c r="AB1204" i="91"/>
  <c r="AA1204" i="91"/>
  <c r="AC1203" i="91"/>
  <c r="AB1203" i="91"/>
  <c r="AA1203" i="91"/>
  <c r="AC1202" i="91"/>
  <c r="AB1202" i="91"/>
  <c r="AA1202" i="91"/>
  <c r="AC1201" i="91"/>
  <c r="AB1201" i="91"/>
  <c r="AA1201" i="91"/>
  <c r="AC1200" i="91"/>
  <c r="AB1200" i="91"/>
  <c r="AA1200" i="91"/>
  <c r="AC1199" i="91"/>
  <c r="AB1199" i="91"/>
  <c r="AA1199" i="91"/>
  <c r="AC1198" i="91"/>
  <c r="AB1198" i="91"/>
  <c r="AA1198" i="91"/>
  <c r="AC1197" i="91"/>
  <c r="AB1197" i="91"/>
  <c r="AA1197" i="91"/>
  <c r="AC1196" i="91"/>
  <c r="AB1196" i="91"/>
  <c r="AA1196" i="91"/>
  <c r="AC1195" i="91"/>
  <c r="AB1195" i="91"/>
  <c r="AA1195" i="91"/>
  <c r="AC1194" i="91"/>
  <c r="AB1194" i="91"/>
  <c r="AA1194" i="91"/>
  <c r="AC1193" i="91"/>
  <c r="AB1193" i="91"/>
  <c r="AA1193" i="91"/>
  <c r="AC1192" i="91"/>
  <c r="AB1192" i="91"/>
  <c r="AA1192" i="91"/>
  <c r="AC1191" i="91"/>
  <c r="AB1191" i="91"/>
  <c r="AA1191" i="91"/>
  <c r="AC1190" i="91"/>
  <c r="AB1190" i="91"/>
  <c r="AA1190" i="91"/>
  <c r="AC1189" i="91"/>
  <c r="AB1189" i="91"/>
  <c r="AA1189" i="91"/>
  <c r="AC1188" i="91"/>
  <c r="AB1188" i="91"/>
  <c r="AA1188" i="91"/>
  <c r="AC1187" i="91"/>
  <c r="AB1187" i="91"/>
  <c r="AA1187" i="91"/>
  <c r="AC1186" i="91"/>
  <c r="AB1186" i="91"/>
  <c r="AA1186" i="91"/>
  <c r="AC1185" i="91"/>
  <c r="AB1185" i="91"/>
  <c r="AA1185" i="91"/>
  <c r="AC1184" i="91"/>
  <c r="AB1184" i="91"/>
  <c r="AA1184" i="91"/>
  <c r="AC1183" i="91"/>
  <c r="AB1183" i="91"/>
  <c r="X1171" i="91"/>
  <c r="AD1171" i="91" s="1"/>
  <c r="W1171" i="91"/>
  <c r="AC1171" i="91" s="1"/>
  <c r="V1171" i="91"/>
  <c r="X1170" i="91"/>
  <c r="AD1170" i="91" s="1"/>
  <c r="W1170" i="91"/>
  <c r="V1170" i="91"/>
  <c r="AB1170" i="91" s="1"/>
  <c r="X1169" i="91"/>
  <c r="W1169" i="91"/>
  <c r="AC1169" i="91" s="1"/>
  <c r="V1169" i="91"/>
  <c r="AB1169" i="91" s="1"/>
  <c r="X1168" i="91"/>
  <c r="AD1168" i="91" s="1"/>
  <c r="W1168" i="91"/>
  <c r="V1168" i="91"/>
  <c r="AB1168" i="91" s="1"/>
  <c r="X1167" i="91"/>
  <c r="AD1167" i="91" s="1"/>
  <c r="W1167" i="91"/>
  <c r="AC1167" i="91" s="1"/>
  <c r="V1167" i="91"/>
  <c r="X1166" i="91"/>
  <c r="AD1166" i="91" s="1"/>
  <c r="W1166" i="91"/>
  <c r="AC1166" i="91" s="1"/>
  <c r="V1166" i="91"/>
  <c r="AB1166" i="91" s="1"/>
  <c r="X1165" i="91"/>
  <c r="W1165" i="91"/>
  <c r="AC1165" i="91" s="1"/>
  <c r="V1165" i="91"/>
  <c r="AB1165" i="91" s="1"/>
  <c r="X1164" i="91"/>
  <c r="AD1164" i="91" s="1"/>
  <c r="W1164" i="91"/>
  <c r="V1164" i="91"/>
  <c r="X1163" i="91"/>
  <c r="W1163" i="91"/>
  <c r="AC1163" i="91" s="1"/>
  <c r="V1163" i="91"/>
  <c r="X1162" i="91"/>
  <c r="AD1162" i="91" s="1"/>
  <c r="W1162" i="91"/>
  <c r="AC1162" i="91" s="1"/>
  <c r="V1162" i="91"/>
  <c r="AB1162" i="91" s="1"/>
  <c r="X1161" i="91"/>
  <c r="W1161" i="91"/>
  <c r="AC1161" i="91" s="1"/>
  <c r="V1161" i="91"/>
  <c r="X1160" i="91"/>
  <c r="AD1160" i="91" s="1"/>
  <c r="W1160" i="91"/>
  <c r="V1160" i="91"/>
  <c r="X1159" i="91"/>
  <c r="AD1159" i="91" s="1"/>
  <c r="W1159" i="91"/>
  <c r="AC1159" i="91" s="1"/>
  <c r="V1159" i="91"/>
  <c r="X1158" i="91"/>
  <c r="W1158" i="91"/>
  <c r="AC1158" i="91" s="1"/>
  <c r="V1158" i="91"/>
  <c r="AB1158" i="91" s="1"/>
  <c r="X1157" i="91"/>
  <c r="W1157" i="91"/>
  <c r="AC1157" i="91" s="1"/>
  <c r="V1157" i="91"/>
  <c r="AB1157" i="91" s="1"/>
  <c r="X1156" i="91"/>
  <c r="AD1156" i="91" s="1"/>
  <c r="W1156" i="91"/>
  <c r="V1156" i="91"/>
  <c r="AB1156" i="91" s="1"/>
  <c r="X1155" i="91"/>
  <c r="AD1155" i="91" s="1"/>
  <c r="W1155" i="91"/>
  <c r="AC1155" i="91" s="1"/>
  <c r="V1155" i="91"/>
  <c r="X1154" i="91"/>
  <c r="AD1154" i="91" s="1"/>
  <c r="W1154" i="91"/>
  <c r="V1154" i="91"/>
  <c r="AB1154" i="91" s="1"/>
  <c r="X1153" i="91"/>
  <c r="W1153" i="91"/>
  <c r="V1153" i="91"/>
  <c r="AB1153" i="91" s="1"/>
  <c r="X1152" i="91"/>
  <c r="AD1152" i="91" s="1"/>
  <c r="W1152" i="91"/>
  <c r="V1152" i="91"/>
  <c r="AB1152" i="91" s="1"/>
  <c r="X1151" i="91"/>
  <c r="AD1151" i="91" s="1"/>
  <c r="W1151" i="91"/>
  <c r="AC1151" i="91" s="1"/>
  <c r="V1151" i="91"/>
  <c r="X1150" i="91"/>
  <c r="AD1150" i="91" s="1"/>
  <c r="W1150" i="91"/>
  <c r="AC1150" i="91" s="1"/>
  <c r="V1150" i="91"/>
  <c r="AB1150" i="91" s="1"/>
  <c r="X1149" i="91"/>
  <c r="W1149" i="91"/>
  <c r="AC1149" i="91" s="1"/>
  <c r="V1149" i="91"/>
  <c r="AB1149" i="91" s="1"/>
  <c r="X1148" i="91"/>
  <c r="AD1148" i="91" s="1"/>
  <c r="W1148" i="91"/>
  <c r="V1148" i="91"/>
  <c r="AB1148" i="91" s="1"/>
  <c r="X1147" i="91"/>
  <c r="W1147" i="91"/>
  <c r="AC1147" i="91" s="1"/>
  <c r="V1147" i="91"/>
  <c r="X1146" i="91"/>
  <c r="W1146" i="91"/>
  <c r="AC1146" i="91" s="1"/>
  <c r="V1146" i="91"/>
  <c r="AB1146" i="91" s="1"/>
  <c r="X1145" i="91"/>
  <c r="W1145" i="91"/>
  <c r="AC1145" i="91" s="1"/>
  <c r="V1145" i="91"/>
  <c r="X1144" i="91"/>
  <c r="AD1144" i="91" s="1"/>
  <c r="W1144" i="91"/>
  <c r="V1144" i="91"/>
  <c r="AB1144" i="91" s="1"/>
  <c r="X1143" i="91"/>
  <c r="AD1143" i="91" s="1"/>
  <c r="W1143" i="91"/>
  <c r="AC1143" i="91" s="1"/>
  <c r="V1143" i="91"/>
  <c r="X1142" i="91"/>
  <c r="AD1142" i="91" s="1"/>
  <c r="W1142" i="91"/>
  <c r="AC1142" i="91" s="1"/>
  <c r="V1142" i="91"/>
  <c r="AB1142" i="91" s="1"/>
  <c r="X1141" i="91"/>
  <c r="W1141" i="91"/>
  <c r="V1141" i="91"/>
  <c r="AB1141" i="91" s="1"/>
  <c r="X1140" i="91"/>
  <c r="AD1140" i="91" s="1"/>
  <c r="W1140" i="91"/>
  <c r="V1140" i="91"/>
  <c r="AB1140" i="91" s="1"/>
  <c r="X1139" i="91"/>
  <c r="AD1139" i="91" s="1"/>
  <c r="W1139" i="91"/>
  <c r="AC1139" i="91" s="1"/>
  <c r="V1139" i="91"/>
  <c r="X1138" i="91"/>
  <c r="AD1138" i="91" s="1"/>
  <c r="W1138" i="91"/>
  <c r="V1138" i="91"/>
  <c r="AB1138" i="91" s="1"/>
  <c r="X1137" i="91"/>
  <c r="W1137" i="91"/>
  <c r="AC1137" i="91" s="1"/>
  <c r="V1137" i="91"/>
  <c r="AB1137" i="91" s="1"/>
  <c r="X1136" i="91"/>
  <c r="AD1136" i="91" s="1"/>
  <c r="W1136" i="91"/>
  <c r="V1136" i="91"/>
  <c r="X1135" i="91"/>
  <c r="AD1135" i="91" s="1"/>
  <c r="W1135" i="91"/>
  <c r="AC1135" i="91" s="1"/>
  <c r="V1135" i="91"/>
  <c r="X1134" i="91"/>
  <c r="W1134" i="91"/>
  <c r="AC1134" i="91" s="1"/>
  <c r="V1134" i="91"/>
  <c r="AB1134" i="91" s="1"/>
  <c r="X1133" i="91"/>
  <c r="W1133" i="91"/>
  <c r="AC1133" i="91" s="1"/>
  <c r="V1133" i="91"/>
  <c r="AB1133" i="91" s="1"/>
  <c r="X1132" i="91"/>
  <c r="AD1132" i="91" s="1"/>
  <c r="W1132" i="91"/>
  <c r="V1132" i="91"/>
  <c r="AB1132" i="91" s="1"/>
  <c r="X1131" i="91"/>
  <c r="W1131" i="91"/>
  <c r="V1131" i="91"/>
  <c r="AF1228" i="91"/>
  <c r="AE1228" i="91"/>
  <c r="AD1228" i="91"/>
  <c r="AC1228" i="91"/>
  <c r="AB1228" i="91"/>
  <c r="AA1228" i="91"/>
  <c r="AF1227" i="91"/>
  <c r="AE1227" i="91"/>
  <c r="AD1227" i="91"/>
  <c r="AC1227" i="91"/>
  <c r="AB1227" i="91"/>
  <c r="AA1227" i="91"/>
  <c r="F1173" i="91"/>
  <c r="G1173" i="91"/>
  <c r="AF1173" i="91" s="1"/>
  <c r="D1173" i="91"/>
  <c r="AC1173" i="91" s="1"/>
  <c r="B1173" i="91"/>
  <c r="AE1173" i="91"/>
  <c r="E1173" i="91"/>
  <c r="C1173" i="91"/>
  <c r="AB1173" i="91" s="1"/>
  <c r="AF278" i="91"/>
  <c r="AE278" i="91"/>
  <c r="AD278" i="91"/>
  <c r="AC278" i="91"/>
  <c r="AB278" i="91"/>
  <c r="AA278" i="91"/>
  <c r="AF277" i="91"/>
  <c r="AE277" i="91"/>
  <c r="AD277" i="91"/>
  <c r="AC277" i="91"/>
  <c r="AB277" i="91"/>
  <c r="AA277" i="91"/>
  <c r="AF88" i="91"/>
  <c r="AE88" i="91"/>
  <c r="AD88" i="91"/>
  <c r="AC88" i="91"/>
  <c r="AB88" i="91"/>
  <c r="AA88" i="91"/>
  <c r="AF87" i="91"/>
  <c r="AE87" i="91"/>
  <c r="AD87" i="91"/>
  <c r="AC87" i="91"/>
  <c r="AB87" i="91"/>
  <c r="AA87" i="91"/>
  <c r="AF428" i="91"/>
  <c r="AE428" i="91"/>
  <c r="AD428" i="91"/>
  <c r="AC428" i="91"/>
  <c r="AB428" i="91"/>
  <c r="AA428" i="91"/>
  <c r="AF427" i="91"/>
  <c r="AE427" i="91"/>
  <c r="AD427" i="91"/>
  <c r="AC427" i="91"/>
  <c r="AB427" i="91"/>
  <c r="AA427" i="91"/>
  <c r="AF481" i="91"/>
  <c r="AE481" i="91"/>
  <c r="AD481" i="91"/>
  <c r="AC481" i="91"/>
  <c r="AB481" i="91"/>
  <c r="AA481" i="91"/>
  <c r="AF480" i="91"/>
  <c r="AE480" i="91"/>
  <c r="AD480" i="91"/>
  <c r="AC480" i="91"/>
  <c r="AB480" i="91"/>
  <c r="AA480" i="91"/>
  <c r="AF534" i="91"/>
  <c r="AE534" i="91"/>
  <c r="AD534" i="91"/>
  <c r="AC534" i="91"/>
  <c r="AB534" i="91"/>
  <c r="AA534" i="91"/>
  <c r="AF533" i="91"/>
  <c r="AE533" i="91"/>
  <c r="AD533" i="91"/>
  <c r="AC533" i="91"/>
  <c r="AB533" i="91"/>
  <c r="AA533" i="91"/>
  <c r="AF683" i="91"/>
  <c r="AE683" i="91"/>
  <c r="AD683" i="91"/>
  <c r="AC683" i="91"/>
  <c r="AB683" i="91"/>
  <c r="AA683" i="91"/>
  <c r="AF682" i="91"/>
  <c r="AE682" i="91"/>
  <c r="AD682" i="91"/>
  <c r="AC682" i="91"/>
  <c r="AB682" i="91"/>
  <c r="AA682" i="91"/>
  <c r="AF829" i="91"/>
  <c r="AE829" i="91"/>
  <c r="AD829" i="91"/>
  <c r="AC829" i="91"/>
  <c r="AB829" i="91"/>
  <c r="AA829" i="91"/>
  <c r="AF828" i="91"/>
  <c r="AE828" i="91"/>
  <c r="AD828" i="91"/>
  <c r="AC828" i="91"/>
  <c r="AB828" i="91"/>
  <c r="AA828" i="91"/>
  <c r="AF919" i="91"/>
  <c r="AE919" i="91"/>
  <c r="AD919" i="91"/>
  <c r="AC919" i="91"/>
  <c r="AB919" i="91"/>
  <c r="AA919" i="91"/>
  <c r="AF918" i="91"/>
  <c r="AE918" i="91"/>
  <c r="AD918" i="91"/>
  <c r="AC918" i="91"/>
  <c r="AB918" i="91"/>
  <c r="AA918" i="91"/>
  <c r="AF1012" i="91"/>
  <c r="AE1012" i="91"/>
  <c r="AD1012" i="91"/>
  <c r="AC1012" i="91"/>
  <c r="AB1012" i="91"/>
  <c r="AA1012" i="91"/>
  <c r="AF1011" i="91"/>
  <c r="AE1011" i="91"/>
  <c r="AD1011" i="91"/>
  <c r="AC1011" i="91"/>
  <c r="AB1011" i="91"/>
  <c r="AA1011" i="91"/>
  <c r="AF1065" i="91"/>
  <c r="AE1065" i="91"/>
  <c r="AD1065" i="91"/>
  <c r="AC1065" i="91"/>
  <c r="AB1065" i="91"/>
  <c r="AA1065" i="91"/>
  <c r="AF1064" i="91"/>
  <c r="AE1064" i="91"/>
  <c r="AD1064" i="91"/>
  <c r="AC1064" i="91"/>
  <c r="AB1064" i="91"/>
  <c r="AA1064" i="91"/>
  <c r="AF1117" i="91"/>
  <c r="AE1117" i="91"/>
  <c r="AD1117" i="91"/>
  <c r="AC1117" i="91"/>
  <c r="AB1117" i="91"/>
  <c r="AA1117" i="91"/>
  <c r="F1113" i="91"/>
  <c r="AE1113" i="91" s="1"/>
  <c r="B1113" i="91"/>
  <c r="Z1059" i="91"/>
  <c r="Y1059" i="91"/>
  <c r="AE1059" i="91" s="1"/>
  <c r="X1059" i="91"/>
  <c r="W1059" i="91"/>
  <c r="AC1059" i="91" s="1"/>
  <c r="V1059" i="91"/>
  <c r="U1059" i="91"/>
  <c r="AA1059" i="91" s="1"/>
  <c r="Z1058" i="91"/>
  <c r="AF1058" i="91" s="1"/>
  <c r="Y1058" i="91"/>
  <c r="AE1058" i="91" s="1"/>
  <c r="X1058" i="91"/>
  <c r="W1058" i="91"/>
  <c r="V1058" i="91"/>
  <c r="AB1058" i="91" s="1"/>
  <c r="U1058" i="91"/>
  <c r="AA1058" i="91" s="1"/>
  <c r="Z1057" i="91"/>
  <c r="Y1057" i="91"/>
  <c r="AE1057" i="91" s="1"/>
  <c r="X1057" i="91"/>
  <c r="AD1057" i="91" s="1"/>
  <c r="W1057" i="91"/>
  <c r="AC1057" i="91" s="1"/>
  <c r="V1057" i="91"/>
  <c r="U1057" i="91"/>
  <c r="Z1056" i="91"/>
  <c r="AF1056" i="91" s="1"/>
  <c r="Y1056" i="91"/>
  <c r="AE1056" i="91" s="1"/>
  <c r="X1056" i="91"/>
  <c r="W1056" i="91"/>
  <c r="AC1056" i="91" s="1"/>
  <c r="V1056" i="91"/>
  <c r="AB1056" i="91" s="1"/>
  <c r="U1056" i="91"/>
  <c r="AA1056" i="91" s="1"/>
  <c r="Z1055" i="91"/>
  <c r="Y1055" i="91"/>
  <c r="X1055" i="91"/>
  <c r="AD1055" i="91" s="1"/>
  <c r="W1055" i="91"/>
  <c r="AC1055" i="91" s="1"/>
  <c r="V1055" i="91"/>
  <c r="U1055" i="91"/>
  <c r="AA1055" i="91" s="1"/>
  <c r="Z1054" i="91"/>
  <c r="AF1054" i="91" s="1"/>
  <c r="Y1054" i="91"/>
  <c r="AE1054" i="91" s="1"/>
  <c r="X1054" i="91"/>
  <c r="W1054" i="91"/>
  <c r="V1054" i="91"/>
  <c r="AB1054" i="91" s="1"/>
  <c r="U1054" i="91"/>
  <c r="AA1054" i="91" s="1"/>
  <c r="Z1053" i="91"/>
  <c r="Y1053" i="91"/>
  <c r="AE1053" i="91" s="1"/>
  <c r="X1053" i="91"/>
  <c r="AD1053" i="91" s="1"/>
  <c r="W1053" i="91"/>
  <c r="AC1053" i="91" s="1"/>
  <c r="V1053" i="91"/>
  <c r="U1053" i="91"/>
  <c r="Z1052" i="91"/>
  <c r="AF1052" i="91" s="1"/>
  <c r="Y1052" i="91"/>
  <c r="AE1052" i="91" s="1"/>
  <c r="X1052" i="91"/>
  <c r="W1052" i="91"/>
  <c r="AC1052" i="91" s="1"/>
  <c r="V1052" i="91"/>
  <c r="AB1052" i="91" s="1"/>
  <c r="U1052" i="91"/>
  <c r="AA1052" i="91" s="1"/>
  <c r="Z1051" i="91"/>
  <c r="Y1051" i="91"/>
  <c r="X1051" i="91"/>
  <c r="AD1051" i="91" s="1"/>
  <c r="W1051" i="91"/>
  <c r="AC1051" i="91" s="1"/>
  <c r="V1051" i="91"/>
  <c r="U1051" i="91"/>
  <c r="AA1051" i="91" s="1"/>
  <c r="Z1050" i="91"/>
  <c r="AF1050" i="91" s="1"/>
  <c r="Y1050" i="91"/>
  <c r="AE1050" i="91" s="1"/>
  <c r="X1050" i="91"/>
  <c r="W1050" i="91"/>
  <c r="V1050" i="91"/>
  <c r="AB1050" i="91" s="1"/>
  <c r="U1050" i="91"/>
  <c r="AA1050" i="91" s="1"/>
  <c r="Z1049" i="91"/>
  <c r="Y1049" i="91"/>
  <c r="AE1049" i="91" s="1"/>
  <c r="X1049" i="91"/>
  <c r="AD1049" i="91" s="1"/>
  <c r="W1049" i="91"/>
  <c r="AC1049" i="91" s="1"/>
  <c r="V1049" i="91"/>
  <c r="U1049" i="91"/>
  <c r="Z1048" i="91"/>
  <c r="Y1048" i="91"/>
  <c r="AE1048" i="91" s="1"/>
  <c r="X1048" i="91"/>
  <c r="W1048" i="91"/>
  <c r="AC1048" i="91" s="1"/>
  <c r="V1048" i="91"/>
  <c r="AB1048" i="91" s="1"/>
  <c r="U1048" i="91"/>
  <c r="AA1048" i="91" s="1"/>
  <c r="Z1047" i="91"/>
  <c r="Y1047" i="91"/>
  <c r="AE1047" i="91" s="1"/>
  <c r="X1047" i="91"/>
  <c r="AD1047" i="91" s="1"/>
  <c r="W1047" i="91"/>
  <c r="AC1047" i="91" s="1"/>
  <c r="V1047" i="91"/>
  <c r="U1047" i="91"/>
  <c r="AA1047" i="91" s="1"/>
  <c r="Z1046" i="91"/>
  <c r="AF1046" i="91" s="1"/>
  <c r="Y1046" i="91"/>
  <c r="AE1046" i="91" s="1"/>
  <c r="X1046" i="91"/>
  <c r="W1046" i="91"/>
  <c r="AC1046" i="91" s="1"/>
  <c r="V1046" i="91"/>
  <c r="AB1046" i="91" s="1"/>
  <c r="U1046" i="91"/>
  <c r="AA1046" i="91" s="1"/>
  <c r="Z1045" i="91"/>
  <c r="Y1045" i="91"/>
  <c r="AE1045" i="91" s="1"/>
  <c r="X1045" i="91"/>
  <c r="AD1045" i="91" s="1"/>
  <c r="W1045" i="91"/>
  <c r="AC1045" i="91" s="1"/>
  <c r="V1045" i="91"/>
  <c r="U1045" i="91"/>
  <c r="AA1045" i="91" s="1"/>
  <c r="Z1044" i="91"/>
  <c r="AF1044" i="91" s="1"/>
  <c r="Y1044" i="91"/>
  <c r="AE1044" i="91" s="1"/>
  <c r="X1044" i="91"/>
  <c r="W1044" i="91"/>
  <c r="AC1044" i="91" s="1"/>
  <c r="V1044" i="91"/>
  <c r="AB1044" i="91" s="1"/>
  <c r="U1044" i="91"/>
  <c r="AA1044" i="91" s="1"/>
  <c r="Z1043" i="91"/>
  <c r="Y1043" i="91"/>
  <c r="AE1043" i="91" s="1"/>
  <c r="X1043" i="91"/>
  <c r="AD1043" i="91" s="1"/>
  <c r="W1043" i="91"/>
  <c r="AC1043" i="91" s="1"/>
  <c r="V1043" i="91"/>
  <c r="U1043" i="91"/>
  <c r="AA1043" i="91" s="1"/>
  <c r="Z1042" i="91"/>
  <c r="AF1042" i="91" s="1"/>
  <c r="Y1042" i="91"/>
  <c r="AE1042" i="91" s="1"/>
  <c r="X1042" i="91"/>
  <c r="W1042" i="91"/>
  <c r="AC1042" i="91" s="1"/>
  <c r="V1042" i="91"/>
  <c r="AB1042" i="91" s="1"/>
  <c r="U1042" i="91"/>
  <c r="AA1042" i="91" s="1"/>
  <c r="Z1041" i="91"/>
  <c r="Y1041" i="91"/>
  <c r="AE1041" i="91" s="1"/>
  <c r="X1041" i="91"/>
  <c r="AD1041" i="91" s="1"/>
  <c r="W1041" i="91"/>
  <c r="AC1041" i="91" s="1"/>
  <c r="V1041" i="91"/>
  <c r="U1041" i="91"/>
  <c r="AA1041" i="91" s="1"/>
  <c r="Z1040" i="91"/>
  <c r="AF1040" i="91" s="1"/>
  <c r="Y1040" i="91"/>
  <c r="AE1040" i="91" s="1"/>
  <c r="X1040" i="91"/>
  <c r="W1040" i="91"/>
  <c r="AC1040" i="91" s="1"/>
  <c r="V1040" i="91"/>
  <c r="AB1040" i="91" s="1"/>
  <c r="U1040" i="91"/>
  <c r="AA1040" i="91" s="1"/>
  <c r="Z1039" i="91"/>
  <c r="Y1039" i="91"/>
  <c r="AE1039" i="91" s="1"/>
  <c r="X1039" i="91"/>
  <c r="AD1039" i="91" s="1"/>
  <c r="W1039" i="91"/>
  <c r="AC1039" i="91" s="1"/>
  <c r="V1039" i="91"/>
  <c r="U1039" i="91"/>
  <c r="AA1039" i="91" s="1"/>
  <c r="Z1038" i="91"/>
  <c r="AF1038" i="91" s="1"/>
  <c r="Y1038" i="91"/>
  <c r="AE1038" i="91" s="1"/>
  <c r="X1038" i="91"/>
  <c r="W1038" i="91"/>
  <c r="AC1038" i="91" s="1"/>
  <c r="V1038" i="91"/>
  <c r="U1038" i="91"/>
  <c r="AA1038" i="91" s="1"/>
  <c r="Z1037" i="91"/>
  <c r="Y1037" i="91"/>
  <c r="X1037" i="91"/>
  <c r="AD1037" i="91" s="1"/>
  <c r="W1037" i="91"/>
  <c r="AC1037" i="91" s="1"/>
  <c r="V1037" i="91"/>
  <c r="U1037" i="91"/>
  <c r="AA1037" i="91" s="1"/>
  <c r="Z1036" i="91"/>
  <c r="AF1036" i="91" s="1"/>
  <c r="Y1036" i="91"/>
  <c r="AE1036" i="91" s="1"/>
  <c r="X1036" i="91"/>
  <c r="W1036" i="91"/>
  <c r="V1036" i="91"/>
  <c r="AB1036" i="91" s="1"/>
  <c r="U1036" i="91"/>
  <c r="AA1036" i="91" s="1"/>
  <c r="Z1035" i="91"/>
  <c r="Y1035" i="91"/>
  <c r="AE1035" i="91" s="1"/>
  <c r="X1035" i="91"/>
  <c r="AD1035" i="91" s="1"/>
  <c r="W1035" i="91"/>
  <c r="AC1035" i="91" s="1"/>
  <c r="V1035" i="91"/>
  <c r="U1035" i="91"/>
  <c r="Z1034" i="91"/>
  <c r="AF1034" i="91" s="1"/>
  <c r="Y1034" i="91"/>
  <c r="AE1034" i="91" s="1"/>
  <c r="X1034" i="91"/>
  <c r="W1034" i="91"/>
  <c r="AC1034" i="91" s="1"/>
  <c r="V1034" i="91"/>
  <c r="AB1034" i="91" s="1"/>
  <c r="U1034" i="91"/>
  <c r="AA1034" i="91" s="1"/>
  <c r="Z1033" i="91"/>
  <c r="Y1033" i="91"/>
  <c r="X1033" i="91"/>
  <c r="AD1033" i="91" s="1"/>
  <c r="W1033" i="91"/>
  <c r="AC1033" i="91" s="1"/>
  <c r="V1033" i="91"/>
  <c r="U1033" i="91"/>
  <c r="AA1033" i="91" s="1"/>
  <c r="Z1032" i="91"/>
  <c r="AF1032" i="91" s="1"/>
  <c r="Y1032" i="91"/>
  <c r="AE1032" i="91" s="1"/>
  <c r="X1032" i="91"/>
  <c r="W1032" i="91"/>
  <c r="V1032" i="91"/>
  <c r="AB1032" i="91" s="1"/>
  <c r="U1032" i="91"/>
  <c r="AA1032" i="91" s="1"/>
  <c r="Z1031" i="91"/>
  <c r="Y1031" i="91"/>
  <c r="AE1031" i="91" s="1"/>
  <c r="X1031" i="91"/>
  <c r="AD1031" i="91" s="1"/>
  <c r="W1031" i="91"/>
  <c r="AC1031" i="91" s="1"/>
  <c r="V1031" i="91"/>
  <c r="U1031" i="91"/>
  <c r="Z1030" i="91"/>
  <c r="AF1030" i="91" s="1"/>
  <c r="Y1030" i="91"/>
  <c r="AE1030" i="91" s="1"/>
  <c r="X1030" i="91"/>
  <c r="W1030" i="91"/>
  <c r="AC1030" i="91" s="1"/>
  <c r="V1030" i="91"/>
  <c r="AB1030" i="91" s="1"/>
  <c r="U1030" i="91"/>
  <c r="AA1030" i="91" s="1"/>
  <c r="Z1029" i="91"/>
  <c r="Y1029" i="91"/>
  <c r="X1029" i="91"/>
  <c r="AD1029" i="91" s="1"/>
  <c r="W1029" i="91"/>
  <c r="AC1029" i="91" s="1"/>
  <c r="V1029" i="91"/>
  <c r="U1029" i="91"/>
  <c r="AA1029" i="91" s="1"/>
  <c r="Z1028" i="91"/>
  <c r="AF1028" i="91" s="1"/>
  <c r="Y1028" i="91"/>
  <c r="AE1028" i="91" s="1"/>
  <c r="X1028" i="91"/>
  <c r="W1028" i="91"/>
  <c r="V1028" i="91"/>
  <c r="AB1028" i="91" s="1"/>
  <c r="U1028" i="91"/>
  <c r="AA1028" i="91" s="1"/>
  <c r="Z1027" i="91"/>
  <c r="Y1027" i="91"/>
  <c r="AE1027" i="91" s="1"/>
  <c r="X1027" i="91"/>
  <c r="W1027" i="91"/>
  <c r="AC1027" i="91" s="1"/>
  <c r="V1027" i="91"/>
  <c r="U1027" i="91"/>
  <c r="AA1027" i="91" s="1"/>
  <c r="Z1026" i="91"/>
  <c r="AF1026" i="91" s="1"/>
  <c r="Y1026" i="91"/>
  <c r="AE1026" i="91" s="1"/>
  <c r="X1026" i="91"/>
  <c r="W1026" i="91"/>
  <c r="AC1026" i="91" s="1"/>
  <c r="V1026" i="91"/>
  <c r="AB1026" i="91" s="1"/>
  <c r="U1026" i="91"/>
  <c r="AA1026" i="91" s="1"/>
  <c r="Z1025" i="91"/>
  <c r="Y1025" i="91"/>
  <c r="AE1025" i="91" s="1"/>
  <c r="X1025" i="91"/>
  <c r="AD1025" i="91" s="1"/>
  <c r="W1025" i="91"/>
  <c r="AC1025" i="91" s="1"/>
  <c r="V1025" i="91"/>
  <c r="U1025" i="91"/>
  <c r="AA1025" i="91" s="1"/>
  <c r="Z1024" i="91"/>
  <c r="AF1024" i="91" s="1"/>
  <c r="Y1024" i="91"/>
  <c r="AE1024" i="91" s="1"/>
  <c r="X1024" i="91"/>
  <c r="W1024" i="91"/>
  <c r="AC1024" i="91" s="1"/>
  <c r="V1024" i="91"/>
  <c r="AB1024" i="91" s="1"/>
  <c r="U1024" i="91"/>
  <c r="AA1024" i="91" s="1"/>
  <c r="Z1023" i="91"/>
  <c r="Y1023" i="91"/>
  <c r="AE1023" i="91" s="1"/>
  <c r="X1023" i="91"/>
  <c r="AD1023" i="91" s="1"/>
  <c r="W1023" i="91"/>
  <c r="AC1023" i="91" s="1"/>
  <c r="V1023" i="91"/>
  <c r="U1023" i="91"/>
  <c r="AA1023" i="91" s="1"/>
  <c r="Z1022" i="91"/>
  <c r="AF1022" i="91" s="1"/>
  <c r="Y1022" i="91"/>
  <c r="AE1022" i="91" s="1"/>
  <c r="X1022" i="91"/>
  <c r="W1022" i="91"/>
  <c r="AC1022" i="91" s="1"/>
  <c r="V1022" i="91"/>
  <c r="AB1022" i="91" s="1"/>
  <c r="U1022" i="91"/>
  <c r="AA1022" i="91" s="1"/>
  <c r="Z1021" i="91"/>
  <c r="Y1021" i="91"/>
  <c r="AE1021" i="91" s="1"/>
  <c r="X1021" i="91"/>
  <c r="AD1021" i="91" s="1"/>
  <c r="W1021" i="91"/>
  <c r="AC1021" i="91" s="1"/>
  <c r="V1021" i="91"/>
  <c r="U1021" i="91"/>
  <c r="AA1021" i="91" s="1"/>
  <c r="Z1020" i="91"/>
  <c r="AF1020" i="91" s="1"/>
  <c r="Y1020" i="91"/>
  <c r="AE1020" i="91" s="1"/>
  <c r="X1020" i="91"/>
  <c r="W1020" i="91"/>
  <c r="AC1020" i="91" s="1"/>
  <c r="V1020" i="91"/>
  <c r="AB1020" i="91" s="1"/>
  <c r="U1020" i="91"/>
  <c r="AA1020" i="91" s="1"/>
  <c r="Z1019" i="91"/>
  <c r="Y1019" i="91"/>
  <c r="AE1019" i="91" s="1"/>
  <c r="X1019" i="91"/>
  <c r="AD1019" i="91" s="1"/>
  <c r="W1019" i="91"/>
  <c r="AC1019" i="91" s="1"/>
  <c r="V1019" i="91"/>
  <c r="U1019" i="91"/>
  <c r="AA1019" i="91" s="1"/>
  <c r="Z1018" i="91"/>
  <c r="AF1018" i="91" s="1"/>
  <c r="Y1018" i="91"/>
  <c r="AE1018" i="91" s="1"/>
  <c r="X1018" i="91"/>
  <c r="W1018" i="91"/>
  <c r="AC1018" i="91" s="1"/>
  <c r="U1018" i="91"/>
  <c r="V1018" i="91"/>
  <c r="AB1018" i="91" s="1"/>
  <c r="AF1118" i="91"/>
  <c r="AE1118" i="91"/>
  <c r="AD1118" i="91"/>
  <c r="AC1118" i="91"/>
  <c r="AB1118" i="91"/>
  <c r="AA1118" i="91"/>
  <c r="AF1116" i="91"/>
  <c r="AE1116" i="91"/>
  <c r="AD1116" i="91"/>
  <c r="AC1116" i="91"/>
  <c r="AB1116" i="91"/>
  <c r="AA1116" i="91"/>
  <c r="AF1115" i="91"/>
  <c r="AE1115" i="91"/>
  <c r="AD1115" i="91"/>
  <c r="AC1115" i="91"/>
  <c r="AB1115" i="91"/>
  <c r="AA1115" i="91"/>
  <c r="AF1114" i="91"/>
  <c r="AE1114" i="91"/>
  <c r="AD1114" i="91"/>
  <c r="AC1114" i="91"/>
  <c r="AB1114" i="91"/>
  <c r="AA1114" i="91"/>
  <c r="D1113" i="91"/>
  <c r="AC1113" i="91" s="1"/>
  <c r="B1060" i="91"/>
  <c r="AA1060" i="91" s="1"/>
  <c r="F1060" i="91"/>
  <c r="D1060" i="91"/>
  <c r="AC1060" i="91" s="1"/>
  <c r="F1005" i="91"/>
  <c r="AE1005" i="91" s="1"/>
  <c r="D1005" i="91"/>
  <c r="B1005" i="91"/>
  <c r="AA1005" i="91" s="1"/>
  <c r="AF1004" i="91"/>
  <c r="AE1004" i="91"/>
  <c r="AD1004" i="91"/>
  <c r="AB1004" i="91"/>
  <c r="AF1003" i="91"/>
  <c r="AD1003" i="91"/>
  <c r="AB1003" i="91"/>
  <c r="AF1002" i="91"/>
  <c r="AD1002" i="91"/>
  <c r="AB1002" i="91"/>
  <c r="AF1001" i="91"/>
  <c r="AD1001" i="91"/>
  <c r="AB1001" i="91"/>
  <c r="AF1000" i="91"/>
  <c r="AD1000" i="91"/>
  <c r="AB1000" i="91"/>
  <c r="AF999" i="91"/>
  <c r="AD999" i="91"/>
  <c r="AB999" i="91"/>
  <c r="AF998" i="91"/>
  <c r="AD998" i="91"/>
  <c r="AB998" i="91"/>
  <c r="AF997" i="91"/>
  <c r="AD997" i="91"/>
  <c r="AB997" i="91"/>
  <c r="AF996" i="91"/>
  <c r="AD996" i="91"/>
  <c r="AB996" i="91"/>
  <c r="AF995" i="91"/>
  <c r="AD995" i="91"/>
  <c r="AB995" i="91"/>
  <c r="AF994" i="91"/>
  <c r="AD994" i="91"/>
  <c r="AB994" i="91"/>
  <c r="AF993" i="91"/>
  <c r="AD993" i="91"/>
  <c r="AB993" i="91"/>
  <c r="AF992" i="91"/>
  <c r="AD992" i="91"/>
  <c r="AB992" i="91"/>
  <c r="AF991" i="91"/>
  <c r="AD991" i="91"/>
  <c r="AB991" i="91"/>
  <c r="AF990" i="91"/>
  <c r="AD990" i="91"/>
  <c r="AB990" i="91"/>
  <c r="AF989" i="91"/>
  <c r="AD989" i="91"/>
  <c r="AB989" i="91"/>
  <c r="AF988" i="91"/>
  <c r="AD988" i="91"/>
  <c r="AB988" i="91"/>
  <c r="AF987" i="91"/>
  <c r="AD987" i="91"/>
  <c r="AB987" i="91"/>
  <c r="AF986" i="91"/>
  <c r="AD986" i="91"/>
  <c r="AB986" i="91"/>
  <c r="AF985" i="91"/>
  <c r="AD985" i="91"/>
  <c r="AB985" i="91"/>
  <c r="AF984" i="91"/>
  <c r="AD984" i="91"/>
  <c r="AB984" i="91"/>
  <c r="AF983" i="91"/>
  <c r="AD983" i="91"/>
  <c r="AB983" i="91"/>
  <c r="AF982" i="91"/>
  <c r="AD982" i="91"/>
  <c r="AB982" i="91"/>
  <c r="AF981" i="91"/>
  <c r="AD981" i="91"/>
  <c r="AB981" i="91"/>
  <c r="AF980" i="91"/>
  <c r="AD980" i="91"/>
  <c r="AB980" i="91"/>
  <c r="AF979" i="91"/>
  <c r="AD979" i="91"/>
  <c r="AB979" i="91"/>
  <c r="AF978" i="91"/>
  <c r="AD978" i="91"/>
  <c r="AB978" i="91"/>
  <c r="AF977" i="91"/>
  <c r="AD977" i="91"/>
  <c r="AB977" i="91"/>
  <c r="AF976" i="91"/>
  <c r="AD976" i="91"/>
  <c r="AB976" i="91"/>
  <c r="AF975" i="91"/>
  <c r="AD975" i="91"/>
  <c r="AB975" i="91"/>
  <c r="AF974" i="91"/>
  <c r="AD974" i="91"/>
  <c r="AB974" i="91"/>
  <c r="AF973" i="91"/>
  <c r="AD973" i="91"/>
  <c r="AB973" i="91"/>
  <c r="AF972" i="91"/>
  <c r="AD972" i="91"/>
  <c r="AB972" i="91"/>
  <c r="AF971" i="91"/>
  <c r="AD971" i="91"/>
  <c r="AB971" i="91"/>
  <c r="AF970" i="91"/>
  <c r="AD970" i="91"/>
  <c r="AB970" i="91"/>
  <c r="AF969" i="91"/>
  <c r="AD969" i="91"/>
  <c r="AB969" i="91"/>
  <c r="AF968" i="91"/>
  <c r="AD968" i="91"/>
  <c r="AB968" i="91"/>
  <c r="AF967" i="91"/>
  <c r="AD967" i="91"/>
  <c r="AB967" i="91"/>
  <c r="AF966" i="91"/>
  <c r="AD966" i="91"/>
  <c r="AB966" i="91"/>
  <c r="AF965" i="91"/>
  <c r="AD965" i="91"/>
  <c r="AB965" i="91"/>
  <c r="AF964" i="91"/>
  <c r="AD964" i="91"/>
  <c r="AB964" i="91"/>
  <c r="AF963" i="91"/>
  <c r="AD963" i="91"/>
  <c r="AB963" i="91"/>
  <c r="AA963" i="91"/>
  <c r="Y1003" i="91"/>
  <c r="AE1003" i="91" s="1"/>
  <c r="Y1002" i="91"/>
  <c r="AE1002" i="91" s="1"/>
  <c r="Y1001" i="91"/>
  <c r="AE1001" i="91" s="1"/>
  <c r="Y1000" i="91"/>
  <c r="AE1000" i="91" s="1"/>
  <c r="Y999" i="91"/>
  <c r="AE999" i="91" s="1"/>
  <c r="Y998" i="91"/>
  <c r="AE998" i="91" s="1"/>
  <c r="Y997" i="91"/>
  <c r="AE997" i="91" s="1"/>
  <c r="Y996" i="91"/>
  <c r="AE996" i="91" s="1"/>
  <c r="Y995" i="91"/>
  <c r="AE995" i="91" s="1"/>
  <c r="Y994" i="91"/>
  <c r="AE994" i="91" s="1"/>
  <c r="Y993" i="91"/>
  <c r="AE993" i="91" s="1"/>
  <c r="Y992" i="91"/>
  <c r="AE992" i="91" s="1"/>
  <c r="Y991" i="91"/>
  <c r="AE991" i="91" s="1"/>
  <c r="Y990" i="91"/>
  <c r="AE990" i="91" s="1"/>
  <c r="Y989" i="91"/>
  <c r="AE989" i="91" s="1"/>
  <c r="Y988" i="91"/>
  <c r="AE988" i="91" s="1"/>
  <c r="Y987" i="91"/>
  <c r="AE987" i="91" s="1"/>
  <c r="Y986" i="91"/>
  <c r="AE986" i="91" s="1"/>
  <c r="Y985" i="91"/>
  <c r="AE985" i="91" s="1"/>
  <c r="Y984" i="91"/>
  <c r="AE984" i="91" s="1"/>
  <c r="Y983" i="91"/>
  <c r="AE983" i="91" s="1"/>
  <c r="Y982" i="91"/>
  <c r="AE982" i="91" s="1"/>
  <c r="Y981" i="91"/>
  <c r="AE981" i="91" s="1"/>
  <c r="Y980" i="91"/>
  <c r="AE980" i="91" s="1"/>
  <c r="Y979" i="91"/>
  <c r="AE979" i="91" s="1"/>
  <c r="Y978" i="91"/>
  <c r="AE978" i="91" s="1"/>
  <c r="Y977" i="91"/>
  <c r="AE977" i="91" s="1"/>
  <c r="Y976" i="91"/>
  <c r="AE976" i="91" s="1"/>
  <c r="Y975" i="91"/>
  <c r="AE975" i="91" s="1"/>
  <c r="Y974" i="91"/>
  <c r="AE974" i="91" s="1"/>
  <c r="Y973" i="91"/>
  <c r="AE973" i="91" s="1"/>
  <c r="Y972" i="91"/>
  <c r="AE972" i="91" s="1"/>
  <c r="Y971" i="91"/>
  <c r="AE971" i="91" s="1"/>
  <c r="Y970" i="91"/>
  <c r="AE970" i="91" s="1"/>
  <c r="Y969" i="91"/>
  <c r="AE969" i="91" s="1"/>
  <c r="Y968" i="91"/>
  <c r="AE968" i="91" s="1"/>
  <c r="Y967" i="91"/>
  <c r="AE967" i="91" s="1"/>
  <c r="Y966" i="91"/>
  <c r="AE966" i="91" s="1"/>
  <c r="Y965" i="91"/>
  <c r="AE965" i="91" s="1"/>
  <c r="Y964" i="91"/>
  <c r="AE964" i="91" s="1"/>
  <c r="Y963" i="91"/>
  <c r="AE963" i="91" s="1"/>
  <c r="W1008" i="91"/>
  <c r="AC1008" i="91" s="1"/>
  <c r="W1007" i="91"/>
  <c r="AC1007" i="91" s="1"/>
  <c r="W1006" i="91"/>
  <c r="W1005" i="91"/>
  <c r="W1004" i="91"/>
  <c r="AC1004" i="91" s="1"/>
  <c r="W1003" i="91"/>
  <c r="AC1003" i="91" s="1"/>
  <c r="W1002" i="91"/>
  <c r="AC1002" i="91" s="1"/>
  <c r="W1001" i="91"/>
  <c r="AC1001" i="91" s="1"/>
  <c r="W1000" i="91"/>
  <c r="AC1000" i="91" s="1"/>
  <c r="W999" i="91"/>
  <c r="AC999" i="91" s="1"/>
  <c r="W998" i="91"/>
  <c r="AC998" i="91" s="1"/>
  <c r="W997" i="91"/>
  <c r="AC997" i="91" s="1"/>
  <c r="W996" i="91"/>
  <c r="AC996" i="91" s="1"/>
  <c r="W995" i="91"/>
  <c r="AC995" i="91" s="1"/>
  <c r="W994" i="91"/>
  <c r="AC994" i="91" s="1"/>
  <c r="W993" i="91"/>
  <c r="AC993" i="91" s="1"/>
  <c r="W992" i="91"/>
  <c r="AC992" i="91" s="1"/>
  <c r="W991" i="91"/>
  <c r="AC991" i="91" s="1"/>
  <c r="W990" i="91"/>
  <c r="AC990" i="91" s="1"/>
  <c r="W989" i="91"/>
  <c r="AC989" i="91" s="1"/>
  <c r="W988" i="91"/>
  <c r="AC988" i="91" s="1"/>
  <c r="W987" i="91"/>
  <c r="AC987" i="91" s="1"/>
  <c r="W986" i="91"/>
  <c r="AC986" i="91" s="1"/>
  <c r="W985" i="91"/>
  <c r="AC985" i="91" s="1"/>
  <c r="W984" i="91"/>
  <c r="AC984" i="91" s="1"/>
  <c r="W983" i="91"/>
  <c r="AC983" i="91" s="1"/>
  <c r="W982" i="91"/>
  <c r="AC982" i="91" s="1"/>
  <c r="W981" i="91"/>
  <c r="AC981" i="91" s="1"/>
  <c r="W980" i="91"/>
  <c r="AC980" i="91" s="1"/>
  <c r="W979" i="91"/>
  <c r="AC979" i="91" s="1"/>
  <c r="W978" i="91"/>
  <c r="AC978" i="91" s="1"/>
  <c r="W977" i="91"/>
  <c r="AC977" i="91" s="1"/>
  <c r="W976" i="91"/>
  <c r="AC976" i="91" s="1"/>
  <c r="W975" i="91"/>
  <c r="AC975" i="91" s="1"/>
  <c r="W974" i="91"/>
  <c r="AC974" i="91" s="1"/>
  <c r="W973" i="91"/>
  <c r="AC973" i="91" s="1"/>
  <c r="W972" i="91"/>
  <c r="AC972" i="91" s="1"/>
  <c r="W971" i="91"/>
  <c r="AC971" i="91" s="1"/>
  <c r="W970" i="91"/>
  <c r="AC970" i="91" s="1"/>
  <c r="W969" i="91"/>
  <c r="AC969" i="91" s="1"/>
  <c r="W968" i="91"/>
  <c r="AC968" i="91" s="1"/>
  <c r="W967" i="91"/>
  <c r="AC967" i="91" s="1"/>
  <c r="W966" i="91"/>
  <c r="AC966" i="91" s="1"/>
  <c r="W965" i="91"/>
  <c r="AC965" i="91" s="1"/>
  <c r="W964" i="91"/>
  <c r="AC964" i="91" s="1"/>
  <c r="W963" i="91"/>
  <c r="AC963" i="91" s="1"/>
  <c r="F914" i="91"/>
  <c r="D914" i="91"/>
  <c r="AC914" i="91" s="1"/>
  <c r="V170" i="91"/>
  <c r="W170" i="91" s="1"/>
  <c r="V171" i="91"/>
  <c r="W171" i="91" s="1"/>
  <c r="AA869" i="91"/>
  <c r="AB869" i="91"/>
  <c r="AC869" i="91"/>
  <c r="AD869" i="91"/>
  <c r="AE869" i="91"/>
  <c r="AF869" i="91"/>
  <c r="B914" i="91"/>
  <c r="AA914" i="91" s="1"/>
  <c r="AB863" i="91"/>
  <c r="G824" i="91"/>
  <c r="E824" i="91"/>
  <c r="AD824" i="91" s="1"/>
  <c r="D824" i="91"/>
  <c r="AC824" i="91" s="1"/>
  <c r="B824" i="91"/>
  <c r="AA824" i="91" s="1"/>
  <c r="C824" i="91"/>
  <c r="G678" i="91"/>
  <c r="AF678" i="91" s="1"/>
  <c r="F678" i="91"/>
  <c r="AE678" i="91" s="1"/>
  <c r="E678" i="91"/>
  <c r="AD678" i="91" s="1"/>
  <c r="D678" i="91"/>
  <c r="C678" i="91"/>
  <c r="AB678" i="91" s="1"/>
  <c r="B678" i="91"/>
  <c r="AA678" i="91" s="1"/>
  <c r="AF1291" i="91"/>
  <c r="AE1291" i="91"/>
  <c r="AD1291" i="91"/>
  <c r="AC1291" i="91"/>
  <c r="AB1291" i="91"/>
  <c r="AA1291" i="91"/>
  <c r="AF1290" i="91"/>
  <c r="AE1290" i="91"/>
  <c r="AD1290" i="91"/>
  <c r="AC1290" i="91"/>
  <c r="AB1290" i="91"/>
  <c r="AA1290" i="91"/>
  <c r="AF1287" i="91"/>
  <c r="AE1287" i="91"/>
  <c r="AD1287" i="91"/>
  <c r="AC1287" i="91"/>
  <c r="AB1287" i="91"/>
  <c r="AA1287" i="91"/>
  <c r="AF1286" i="91"/>
  <c r="AE1286" i="91"/>
  <c r="AD1286" i="91"/>
  <c r="AC1286" i="91"/>
  <c r="AB1286" i="91"/>
  <c r="AA1286" i="91"/>
  <c r="AE1284" i="91"/>
  <c r="AB1284" i="91"/>
  <c r="AA1284" i="91"/>
  <c r="AF1283" i="91"/>
  <c r="AE1283" i="91"/>
  <c r="AD1283" i="91"/>
  <c r="AC1283" i="91"/>
  <c r="AB1283" i="91"/>
  <c r="AA1283" i="91"/>
  <c r="AF1282" i="91"/>
  <c r="AE1282" i="91"/>
  <c r="AD1282" i="91"/>
  <c r="AC1282" i="91"/>
  <c r="AB1282" i="91"/>
  <c r="AA1282" i="91"/>
  <c r="AF1281" i="91"/>
  <c r="AE1281" i="91"/>
  <c r="AD1281" i="91"/>
  <c r="AC1281" i="91"/>
  <c r="AB1281" i="91"/>
  <c r="AA1281" i="91"/>
  <c r="AF1280" i="91"/>
  <c r="AE1280" i="91"/>
  <c r="AD1280" i="91"/>
  <c r="AC1280" i="91"/>
  <c r="AB1280" i="91"/>
  <c r="AA1280" i="91"/>
  <c r="AF1279" i="91"/>
  <c r="AE1279" i="91"/>
  <c r="AD1279" i="91"/>
  <c r="AC1279" i="91"/>
  <c r="AB1279" i="91"/>
  <c r="AA1279" i="91"/>
  <c r="AF1278" i="91"/>
  <c r="AE1278" i="91"/>
  <c r="AD1278" i="91"/>
  <c r="AC1278" i="91"/>
  <c r="AB1278" i="91"/>
  <c r="AA1278" i="91"/>
  <c r="AF1277" i="91"/>
  <c r="AE1277" i="91"/>
  <c r="AD1277" i="91"/>
  <c r="AC1277" i="91"/>
  <c r="AB1277" i="91"/>
  <c r="AA1277" i="91"/>
  <c r="AF1276" i="91"/>
  <c r="AE1276" i="91"/>
  <c r="AD1276" i="91"/>
  <c r="AC1276" i="91"/>
  <c r="AB1276" i="91"/>
  <c r="AA1276" i="91"/>
  <c r="AF1275" i="91"/>
  <c r="AE1275" i="91"/>
  <c r="AD1275" i="91"/>
  <c r="AC1275" i="91"/>
  <c r="AB1275" i="91"/>
  <c r="AA1275" i="91"/>
  <c r="AF1274" i="91"/>
  <c r="AE1274" i="91"/>
  <c r="AD1274" i="91"/>
  <c r="AC1274" i="91"/>
  <c r="AB1274" i="91"/>
  <c r="AA1274" i="91"/>
  <c r="AF1273" i="91"/>
  <c r="AE1273" i="91"/>
  <c r="AD1273" i="91"/>
  <c r="AC1273" i="91"/>
  <c r="AB1273" i="91"/>
  <c r="AA1273" i="91"/>
  <c r="AF1272" i="91"/>
  <c r="AE1272" i="91"/>
  <c r="AD1272" i="91"/>
  <c r="AC1272" i="91"/>
  <c r="AB1272" i="91"/>
  <c r="AA1272" i="91"/>
  <c r="AF1271" i="91"/>
  <c r="AE1271" i="91"/>
  <c r="AD1271" i="91"/>
  <c r="AC1271" i="91"/>
  <c r="AB1271" i="91"/>
  <c r="AA1271" i="91"/>
  <c r="AF1270" i="91"/>
  <c r="AE1270" i="91"/>
  <c r="AD1270" i="91"/>
  <c r="AC1270" i="91"/>
  <c r="AB1270" i="91"/>
  <c r="AA1270" i="91"/>
  <c r="AF1269" i="91"/>
  <c r="AE1269" i="91"/>
  <c r="AD1269" i="91"/>
  <c r="AC1269" i="91"/>
  <c r="AB1269" i="91"/>
  <c r="AA1269" i="91"/>
  <c r="AF1268" i="91"/>
  <c r="AE1268" i="91"/>
  <c r="AD1268" i="91"/>
  <c r="AC1268" i="91"/>
  <c r="AB1268" i="91"/>
  <c r="AA1268" i="91"/>
  <c r="AF1267" i="91"/>
  <c r="AE1267" i="91"/>
  <c r="AD1267" i="91"/>
  <c r="AC1267" i="91"/>
  <c r="AB1267" i="91"/>
  <c r="AA1267" i="91"/>
  <c r="AF1266" i="91"/>
  <c r="AE1266" i="91"/>
  <c r="AD1266" i="91"/>
  <c r="AC1266" i="91"/>
  <c r="AB1266" i="91"/>
  <c r="AA1266" i="91"/>
  <c r="AF1265" i="91"/>
  <c r="AE1265" i="91"/>
  <c r="AD1265" i="91"/>
  <c r="AC1265" i="91"/>
  <c r="AB1265" i="91"/>
  <c r="AA1265" i="91"/>
  <c r="AF1264" i="91"/>
  <c r="AE1264" i="91"/>
  <c r="AD1264" i="91"/>
  <c r="AC1264" i="91"/>
  <c r="AB1264" i="91"/>
  <c r="AA1264" i="91"/>
  <c r="AF1263" i="91"/>
  <c r="AE1263" i="91"/>
  <c r="AD1263" i="91"/>
  <c r="AC1263" i="91"/>
  <c r="AB1263" i="91"/>
  <c r="AA1263" i="91"/>
  <c r="AF1262" i="91"/>
  <c r="AE1262" i="91"/>
  <c r="AD1262" i="91"/>
  <c r="AC1262" i="91"/>
  <c r="AB1262" i="91"/>
  <c r="AA1262" i="91"/>
  <c r="AF1261" i="91"/>
  <c r="AE1261" i="91"/>
  <c r="AD1261" i="91"/>
  <c r="AC1261" i="91"/>
  <c r="AB1261" i="91"/>
  <c r="AA1261" i="91"/>
  <c r="AF1260" i="91"/>
  <c r="AE1260" i="91"/>
  <c r="AD1260" i="91"/>
  <c r="AC1260" i="91"/>
  <c r="AB1260" i="91"/>
  <c r="AA1260" i="91"/>
  <c r="AF1259" i="91"/>
  <c r="AE1259" i="91"/>
  <c r="AD1259" i="91"/>
  <c r="AC1259" i="91"/>
  <c r="AB1259" i="91"/>
  <c r="AA1259" i="91"/>
  <c r="AF1258" i="91"/>
  <c r="AE1258" i="91"/>
  <c r="AD1258" i="91"/>
  <c r="AC1258" i="91"/>
  <c r="AB1258" i="91"/>
  <c r="AA1258" i="91"/>
  <c r="AF1257" i="91"/>
  <c r="AE1257" i="91"/>
  <c r="AD1257" i="91"/>
  <c r="AC1257" i="91"/>
  <c r="AB1257" i="91"/>
  <c r="AA1257" i="91"/>
  <c r="AF1256" i="91"/>
  <c r="AE1256" i="91"/>
  <c r="AD1256" i="91"/>
  <c r="AC1256" i="91"/>
  <c r="AB1256" i="91"/>
  <c r="AA1256" i="91"/>
  <c r="AF1255" i="91"/>
  <c r="AE1255" i="91"/>
  <c r="AD1255" i="91"/>
  <c r="AC1255" i="91"/>
  <c r="AB1255" i="91"/>
  <c r="AA1255" i="91"/>
  <c r="AF1254" i="91"/>
  <c r="AE1254" i="91"/>
  <c r="AD1254" i="91"/>
  <c r="AC1254" i="91"/>
  <c r="AB1254" i="91"/>
  <c r="AA1254" i="91"/>
  <c r="AF1253" i="91"/>
  <c r="AE1253" i="91"/>
  <c r="AD1253" i="91"/>
  <c r="AC1253" i="91"/>
  <c r="AB1253" i="91"/>
  <c r="AA1253" i="91"/>
  <c r="AF1252" i="91"/>
  <c r="AE1252" i="91"/>
  <c r="AD1252" i="91"/>
  <c r="AC1252" i="91"/>
  <c r="AB1252" i="91"/>
  <c r="AA1252" i="91"/>
  <c r="AF1251" i="91"/>
  <c r="AE1251" i="91"/>
  <c r="AD1251" i="91"/>
  <c r="AC1251" i="91"/>
  <c r="AB1251" i="91"/>
  <c r="AA1251" i="91"/>
  <c r="AF1250" i="91"/>
  <c r="AE1250" i="91"/>
  <c r="AD1250" i="91"/>
  <c r="AC1250" i="91"/>
  <c r="AB1250" i="91"/>
  <c r="AA1250" i="91"/>
  <c r="AF1249" i="91"/>
  <c r="AE1249" i="91"/>
  <c r="AD1249" i="91"/>
  <c r="AC1249" i="91"/>
  <c r="AB1249" i="91"/>
  <c r="AA1249" i="91"/>
  <c r="AF1248" i="91"/>
  <c r="AE1248" i="91"/>
  <c r="AD1248" i="91"/>
  <c r="AC1248" i="91"/>
  <c r="AB1248" i="91"/>
  <c r="AA1248" i="91"/>
  <c r="AF1247" i="91"/>
  <c r="AE1247" i="91"/>
  <c r="AD1247" i="91"/>
  <c r="AC1247" i="91"/>
  <c r="AB1247" i="91"/>
  <c r="AA1247" i="91"/>
  <c r="AF1246" i="91"/>
  <c r="AE1246" i="91"/>
  <c r="AD1246" i="91"/>
  <c r="AC1246" i="91"/>
  <c r="AB1246" i="91"/>
  <c r="AA1246" i="91"/>
  <c r="AF1245" i="91"/>
  <c r="AE1245" i="91"/>
  <c r="AD1245" i="91"/>
  <c r="AC1245" i="91"/>
  <c r="AB1245" i="91"/>
  <c r="AA1245" i="91"/>
  <c r="AF1244" i="91"/>
  <c r="AE1244" i="91"/>
  <c r="AD1244" i="91"/>
  <c r="AC1244" i="91"/>
  <c r="AB1244" i="91"/>
  <c r="AA1244" i="91"/>
  <c r="AF1243" i="91"/>
  <c r="AE1243" i="91"/>
  <c r="AD1243" i="91"/>
  <c r="AC1243" i="91"/>
  <c r="AB1243" i="91"/>
  <c r="AA1243" i="91"/>
  <c r="AF1242" i="91"/>
  <c r="AE1242" i="91"/>
  <c r="AD1242" i="91"/>
  <c r="AC1242" i="91"/>
  <c r="AB1242" i="91"/>
  <c r="AA1242" i="91"/>
  <c r="AF1241" i="91"/>
  <c r="AE1241" i="91"/>
  <c r="AD1241" i="91"/>
  <c r="AC1241" i="91"/>
  <c r="AB1241" i="91"/>
  <c r="AA1241" i="91"/>
  <c r="AF1240" i="91"/>
  <c r="AE1240" i="91"/>
  <c r="AD1240" i="91"/>
  <c r="AC1240" i="91"/>
  <c r="AB1240" i="91"/>
  <c r="AA1240" i="91"/>
  <c r="AF1239" i="91"/>
  <c r="AE1239" i="91"/>
  <c r="AD1239" i="91"/>
  <c r="AC1239" i="91"/>
  <c r="AB1239" i="91"/>
  <c r="AA1239" i="91"/>
  <c r="AF1238" i="91"/>
  <c r="AE1238" i="91"/>
  <c r="AD1238" i="91"/>
  <c r="AC1238" i="91"/>
  <c r="AB1238" i="91"/>
  <c r="AA1238" i="91"/>
  <c r="AF1237" i="91"/>
  <c r="AE1237" i="91"/>
  <c r="AD1237" i="91"/>
  <c r="AC1237" i="91"/>
  <c r="AB1237" i="91"/>
  <c r="AA1237" i="91"/>
  <c r="AF1236" i="91"/>
  <c r="AE1236" i="91"/>
  <c r="AD1236" i="91"/>
  <c r="AC1236" i="91"/>
  <c r="AB1236" i="91"/>
  <c r="AA1236" i="91"/>
  <c r="AF1235" i="91"/>
  <c r="AE1235" i="91"/>
  <c r="AD1235" i="91"/>
  <c r="AC1235" i="91"/>
  <c r="AB1235" i="91"/>
  <c r="AA1235" i="91"/>
  <c r="AF1234" i="91"/>
  <c r="AE1234" i="91"/>
  <c r="AD1234" i="91"/>
  <c r="AC1234" i="91"/>
  <c r="AB1234" i="91"/>
  <c r="AA1234" i="91"/>
  <c r="AF1233" i="91"/>
  <c r="AE1233" i="91"/>
  <c r="AD1233" i="91"/>
  <c r="AC1233" i="91"/>
  <c r="AB1233" i="91"/>
  <c r="AA1233" i="91"/>
  <c r="AF1232" i="91"/>
  <c r="AE1232" i="91"/>
  <c r="AD1232" i="91"/>
  <c r="AC1232" i="91"/>
  <c r="AB1232" i="91"/>
  <c r="AA1232" i="91"/>
  <c r="AF1231" i="91"/>
  <c r="AE1231" i="91"/>
  <c r="AD1231" i="91"/>
  <c r="AC1231" i="91"/>
  <c r="AB1231" i="91"/>
  <c r="AA1231" i="91"/>
  <c r="AF1230" i="91"/>
  <c r="AE1230" i="91"/>
  <c r="AD1230" i="91"/>
  <c r="AC1230" i="91"/>
  <c r="AB1230" i="91"/>
  <c r="AA1230" i="91"/>
  <c r="AF1226" i="91"/>
  <c r="AE1226" i="91"/>
  <c r="AD1226" i="91"/>
  <c r="AC1226" i="91"/>
  <c r="AB1226" i="91"/>
  <c r="AA1226" i="91"/>
  <c r="AF1225" i="91"/>
  <c r="AE1225" i="91"/>
  <c r="AD1225" i="91"/>
  <c r="AC1225" i="91"/>
  <c r="AB1225" i="91"/>
  <c r="AA1225" i="91"/>
  <c r="AF1224" i="91"/>
  <c r="AE1224" i="91"/>
  <c r="AD1224" i="91"/>
  <c r="AC1224" i="91"/>
  <c r="AB1224" i="91"/>
  <c r="AA1224" i="91"/>
  <c r="AF1223" i="91"/>
  <c r="AE1223" i="91"/>
  <c r="AD1223" i="91"/>
  <c r="AF1222" i="91"/>
  <c r="AE1222" i="91"/>
  <c r="AD1222" i="91"/>
  <c r="AF1221" i="91"/>
  <c r="AE1221" i="91"/>
  <c r="AD1221" i="91"/>
  <c r="AF1220" i="91"/>
  <c r="AE1220" i="91"/>
  <c r="AD1220" i="91"/>
  <c r="AF1219" i="91"/>
  <c r="AE1219" i="91"/>
  <c r="AD1219" i="91"/>
  <c r="AF1218" i="91"/>
  <c r="AE1218" i="91"/>
  <c r="AD1218" i="91"/>
  <c r="AF1217" i="91"/>
  <c r="AE1217" i="91"/>
  <c r="AD1217" i="91"/>
  <c r="AF1216" i="91"/>
  <c r="AE1216" i="91"/>
  <c r="AD1216" i="91"/>
  <c r="AF1215" i="91"/>
  <c r="AE1215" i="91"/>
  <c r="AD1215" i="91"/>
  <c r="AF1214" i="91"/>
  <c r="AE1214" i="91"/>
  <c r="AD1214" i="91"/>
  <c r="AF1213" i="91"/>
  <c r="AE1213" i="91"/>
  <c r="AD1213" i="91"/>
  <c r="AF1212" i="91"/>
  <c r="AE1212" i="91"/>
  <c r="AD1212" i="91"/>
  <c r="AF1211" i="91"/>
  <c r="AE1211" i="91"/>
  <c r="AD1211" i="91"/>
  <c r="AF1210" i="91"/>
  <c r="AE1210" i="91"/>
  <c r="AD1210" i="91"/>
  <c r="AF1209" i="91"/>
  <c r="AE1209" i="91"/>
  <c r="AD1209" i="91"/>
  <c r="AF1208" i="91"/>
  <c r="AE1208" i="91"/>
  <c r="AD1208" i="91"/>
  <c r="AF1207" i="91"/>
  <c r="AE1207" i="91"/>
  <c r="AD1207" i="91"/>
  <c r="AF1206" i="91"/>
  <c r="AE1206" i="91"/>
  <c r="AD1206" i="91"/>
  <c r="AF1205" i="91"/>
  <c r="AE1205" i="91"/>
  <c r="AD1205" i="91"/>
  <c r="AF1204" i="91"/>
  <c r="AE1204" i="91"/>
  <c r="AD1204" i="91"/>
  <c r="AF1203" i="91"/>
  <c r="AE1203" i="91"/>
  <c r="AD1203" i="91"/>
  <c r="AF1202" i="91"/>
  <c r="AE1202" i="91"/>
  <c r="AD1202" i="91"/>
  <c r="AF1201" i="91"/>
  <c r="AE1201" i="91"/>
  <c r="AD1201" i="91"/>
  <c r="AF1200" i="91"/>
  <c r="AE1200" i="91"/>
  <c r="AD1200" i="91"/>
  <c r="AF1199" i="91"/>
  <c r="AE1199" i="91"/>
  <c r="AD1199" i="91"/>
  <c r="AF1198" i="91"/>
  <c r="AE1198" i="91"/>
  <c r="AD1198" i="91"/>
  <c r="AF1197" i="91"/>
  <c r="AE1197" i="91"/>
  <c r="AD1197" i="91"/>
  <c r="AF1196" i="91"/>
  <c r="AE1196" i="91"/>
  <c r="AD1196" i="91"/>
  <c r="AF1195" i="91"/>
  <c r="AE1195" i="91"/>
  <c r="AD1195" i="91"/>
  <c r="AF1194" i="91"/>
  <c r="AE1194" i="91"/>
  <c r="AD1194" i="91"/>
  <c r="AF1193" i="91"/>
  <c r="AE1193" i="91"/>
  <c r="AD1193" i="91"/>
  <c r="AF1192" i="91"/>
  <c r="AE1192" i="91"/>
  <c r="AD1192" i="91"/>
  <c r="AF1191" i="91"/>
  <c r="AE1191" i="91"/>
  <c r="AD1191" i="91"/>
  <c r="AF1190" i="91"/>
  <c r="AE1190" i="91"/>
  <c r="AD1190" i="91"/>
  <c r="AF1189" i="91"/>
  <c r="AE1189" i="91"/>
  <c r="AD1189" i="91"/>
  <c r="AF1188" i="91"/>
  <c r="AE1188" i="91"/>
  <c r="AD1188" i="91"/>
  <c r="AF1187" i="91"/>
  <c r="AE1187" i="91"/>
  <c r="AD1187" i="91"/>
  <c r="AF1186" i="91"/>
  <c r="AE1186" i="91"/>
  <c r="AD1186" i="91"/>
  <c r="AF1185" i="91"/>
  <c r="AE1185" i="91"/>
  <c r="AD1185" i="91"/>
  <c r="AF1184" i="91"/>
  <c r="AE1184" i="91"/>
  <c r="AD1184" i="91"/>
  <c r="AF1183" i="91"/>
  <c r="AE1183" i="91"/>
  <c r="AD1183" i="91"/>
  <c r="AA1183" i="91"/>
  <c r="AF1182" i="91"/>
  <c r="AE1182" i="91"/>
  <c r="AD1182" i="91"/>
  <c r="AC1182" i="91"/>
  <c r="AB1182" i="91"/>
  <c r="AA1182" i="91"/>
  <c r="AF1181" i="91"/>
  <c r="AE1181" i="91"/>
  <c r="AD1181" i="91"/>
  <c r="AC1181" i="91"/>
  <c r="AB1181" i="91"/>
  <c r="AA1181" i="91"/>
  <c r="AF1180" i="91"/>
  <c r="AE1180" i="91"/>
  <c r="AD1180" i="91"/>
  <c r="AC1180" i="91"/>
  <c r="AB1180" i="91"/>
  <c r="AA1180" i="91"/>
  <c r="AF1179" i="91"/>
  <c r="AE1179" i="91"/>
  <c r="AD1179" i="91"/>
  <c r="AC1179" i="91"/>
  <c r="AB1179" i="91"/>
  <c r="AA1179" i="91"/>
  <c r="AF1178" i="91"/>
  <c r="AE1178" i="91"/>
  <c r="AD1178" i="91"/>
  <c r="AC1178" i="91"/>
  <c r="AB1178" i="91"/>
  <c r="AA1178" i="91"/>
  <c r="AF1177" i="91"/>
  <c r="AE1177" i="91"/>
  <c r="AD1177" i="91"/>
  <c r="AC1177" i="91"/>
  <c r="AB1177" i="91"/>
  <c r="AA1177" i="91"/>
  <c r="AF1176" i="91"/>
  <c r="AE1176" i="91"/>
  <c r="AD1176" i="91"/>
  <c r="AC1176" i="91"/>
  <c r="AB1176" i="91"/>
  <c r="AA1176" i="91"/>
  <c r="AF1175" i="91"/>
  <c r="AE1175" i="91"/>
  <c r="AD1175" i="91"/>
  <c r="AC1175" i="91"/>
  <c r="AB1175" i="91"/>
  <c r="AA1175" i="91"/>
  <c r="AF1174" i="91"/>
  <c r="AE1174" i="91"/>
  <c r="AD1174" i="91"/>
  <c r="AC1174" i="91"/>
  <c r="AB1174" i="91"/>
  <c r="AA1174" i="91"/>
  <c r="AD1173" i="91"/>
  <c r="AA1173" i="91"/>
  <c r="AF1172" i="91"/>
  <c r="AE1172" i="91"/>
  <c r="AD1172" i="91"/>
  <c r="AC1172" i="91"/>
  <c r="AB1172" i="91"/>
  <c r="AA1172" i="91"/>
  <c r="AF1171" i="91"/>
  <c r="AE1171" i="91"/>
  <c r="AB1171" i="91"/>
  <c r="AA1171" i="91"/>
  <c r="AF1170" i="91"/>
  <c r="AE1170" i="91"/>
  <c r="AC1170" i="91"/>
  <c r="AA1170" i="91"/>
  <c r="AF1169" i="91"/>
  <c r="AE1169" i="91"/>
  <c r="AD1169" i="91"/>
  <c r="AA1169" i="91"/>
  <c r="AF1168" i="91"/>
  <c r="AE1168" i="91"/>
  <c r="AC1168" i="91"/>
  <c r="AA1168" i="91"/>
  <c r="AF1167" i="91"/>
  <c r="AE1167" i="91"/>
  <c r="AB1167" i="91"/>
  <c r="AA1167" i="91"/>
  <c r="AF1166" i="91"/>
  <c r="AE1166" i="91"/>
  <c r="AA1166" i="91"/>
  <c r="AF1165" i="91"/>
  <c r="AE1165" i="91"/>
  <c r="AD1165" i="91"/>
  <c r="AA1165" i="91"/>
  <c r="AF1164" i="91"/>
  <c r="AE1164" i="91"/>
  <c r="AC1164" i="91"/>
  <c r="AB1164" i="91"/>
  <c r="AA1164" i="91"/>
  <c r="AF1163" i="91"/>
  <c r="AE1163" i="91"/>
  <c r="AD1163" i="91"/>
  <c r="AB1163" i="91"/>
  <c r="AA1163" i="91"/>
  <c r="AF1162" i="91"/>
  <c r="AE1162" i="91"/>
  <c r="AA1162" i="91"/>
  <c r="AF1161" i="91"/>
  <c r="AE1161" i="91"/>
  <c r="AD1161" i="91"/>
  <c r="AB1161" i="91"/>
  <c r="AA1161" i="91"/>
  <c r="AF1160" i="91"/>
  <c r="AE1160" i="91"/>
  <c r="AC1160" i="91"/>
  <c r="AB1160" i="91"/>
  <c r="AA1160" i="91"/>
  <c r="AF1159" i="91"/>
  <c r="AE1159" i="91"/>
  <c r="AB1159" i="91"/>
  <c r="AA1159" i="91"/>
  <c r="AF1158" i="91"/>
  <c r="AE1158" i="91"/>
  <c r="AD1158" i="91"/>
  <c r="AA1158" i="91"/>
  <c r="AF1157" i="91"/>
  <c r="AE1157" i="91"/>
  <c r="AD1157" i="91"/>
  <c r="AA1157" i="91"/>
  <c r="AF1156" i="91"/>
  <c r="AE1156" i="91"/>
  <c r="AC1156" i="91"/>
  <c r="AA1156" i="91"/>
  <c r="AF1155" i="91"/>
  <c r="AE1155" i="91"/>
  <c r="AB1155" i="91"/>
  <c r="AA1155" i="91"/>
  <c r="AF1154" i="91"/>
  <c r="AE1154" i="91"/>
  <c r="AC1154" i="91"/>
  <c r="AA1154" i="91"/>
  <c r="AF1153" i="91"/>
  <c r="AE1153" i="91"/>
  <c r="AD1153" i="91"/>
  <c r="AC1153" i="91"/>
  <c r="AA1153" i="91"/>
  <c r="AF1152" i="91"/>
  <c r="AE1152" i="91"/>
  <c r="AC1152" i="91"/>
  <c r="AA1152" i="91"/>
  <c r="AF1151" i="91"/>
  <c r="AE1151" i="91"/>
  <c r="AB1151" i="91"/>
  <c r="AA1151" i="91"/>
  <c r="AF1150" i="91"/>
  <c r="AE1150" i="91"/>
  <c r="AA1150" i="91"/>
  <c r="AF1149" i="91"/>
  <c r="AE1149" i="91"/>
  <c r="AD1149" i="91"/>
  <c r="AA1149" i="91"/>
  <c r="AF1148" i="91"/>
  <c r="AE1148" i="91"/>
  <c r="AC1148" i="91"/>
  <c r="AA1148" i="91"/>
  <c r="AF1147" i="91"/>
  <c r="AE1147" i="91"/>
  <c r="AD1147" i="91"/>
  <c r="AB1147" i="91"/>
  <c r="AA1147" i="91"/>
  <c r="AF1146" i="91"/>
  <c r="AE1146" i="91"/>
  <c r="AD1146" i="91"/>
  <c r="AA1146" i="91"/>
  <c r="AF1145" i="91"/>
  <c r="AE1145" i="91"/>
  <c r="AD1145" i="91"/>
  <c r="AB1145" i="91"/>
  <c r="AA1145" i="91"/>
  <c r="AF1144" i="91"/>
  <c r="AE1144" i="91"/>
  <c r="AC1144" i="91"/>
  <c r="AA1144" i="91"/>
  <c r="AF1143" i="91"/>
  <c r="AE1143" i="91"/>
  <c r="AB1143" i="91"/>
  <c r="AA1143" i="91"/>
  <c r="AF1142" i="91"/>
  <c r="AE1142" i="91"/>
  <c r="AA1142" i="91"/>
  <c r="AF1141" i="91"/>
  <c r="AE1141" i="91"/>
  <c r="AD1141" i="91"/>
  <c r="AC1141" i="91"/>
  <c r="AA1141" i="91"/>
  <c r="AF1140" i="91"/>
  <c r="AE1140" i="91"/>
  <c r="AC1140" i="91"/>
  <c r="AA1140" i="91"/>
  <c r="AF1139" i="91"/>
  <c r="AE1139" i="91"/>
  <c r="AB1139" i="91"/>
  <c r="AA1139" i="91"/>
  <c r="AF1138" i="91"/>
  <c r="AE1138" i="91"/>
  <c r="AC1138" i="91"/>
  <c r="AA1138" i="91"/>
  <c r="AF1137" i="91"/>
  <c r="AE1137" i="91"/>
  <c r="AD1137" i="91"/>
  <c r="AA1137" i="91"/>
  <c r="AF1136" i="91"/>
  <c r="AE1136" i="91"/>
  <c r="AC1136" i="91"/>
  <c r="AB1136" i="91"/>
  <c r="AA1136" i="91"/>
  <c r="AF1135" i="91"/>
  <c r="AE1135" i="91"/>
  <c r="AB1135" i="91"/>
  <c r="AA1135" i="91"/>
  <c r="AF1134" i="91"/>
  <c r="AE1134" i="91"/>
  <c r="AD1134" i="91"/>
  <c r="AA1134" i="91"/>
  <c r="AF1133" i="91"/>
  <c r="AE1133" i="91"/>
  <c r="AD1133" i="91"/>
  <c r="AA1133" i="91"/>
  <c r="AF1132" i="91"/>
  <c r="AE1132" i="91"/>
  <c r="AC1132" i="91"/>
  <c r="AA1132" i="91"/>
  <c r="AF1131" i="91"/>
  <c r="AE1131" i="91"/>
  <c r="AD1131" i="91"/>
  <c r="AC1131" i="91"/>
  <c r="AB1131" i="91"/>
  <c r="AA1131" i="91"/>
  <c r="AF1130" i="91"/>
  <c r="AE1130" i="91"/>
  <c r="AD1130" i="91"/>
  <c r="AC1130" i="91"/>
  <c r="AB1130" i="91"/>
  <c r="AA1130" i="91"/>
  <c r="AF1129" i="91"/>
  <c r="AE1129" i="91"/>
  <c r="AD1129" i="91"/>
  <c r="AC1129" i="91"/>
  <c r="AB1129" i="91"/>
  <c r="AA1129" i="91"/>
  <c r="AF1128" i="91"/>
  <c r="AE1128" i="91"/>
  <c r="AD1128" i="91"/>
  <c r="AC1128" i="91"/>
  <c r="AB1128" i="91"/>
  <c r="AA1128" i="91"/>
  <c r="AF1127" i="91"/>
  <c r="AE1127" i="91"/>
  <c r="AD1127" i="91"/>
  <c r="AC1127" i="91"/>
  <c r="AB1127" i="91"/>
  <c r="AA1127" i="91"/>
  <c r="AF1126" i="91"/>
  <c r="AE1126" i="91"/>
  <c r="AD1126" i="91"/>
  <c r="AC1126" i="91"/>
  <c r="AB1126" i="91"/>
  <c r="AA1126" i="91"/>
  <c r="AF1125" i="91"/>
  <c r="AE1125" i="91"/>
  <c r="AD1125" i="91"/>
  <c r="AC1125" i="91"/>
  <c r="AB1125" i="91"/>
  <c r="AA1125" i="91"/>
  <c r="AF1124" i="91"/>
  <c r="AE1124" i="91"/>
  <c r="AD1124" i="91"/>
  <c r="AC1124" i="91"/>
  <c r="AB1124" i="91"/>
  <c r="AA1124" i="91"/>
  <c r="AF1123" i="91"/>
  <c r="AE1123" i="91"/>
  <c r="AD1123" i="91"/>
  <c r="AC1123" i="91"/>
  <c r="AB1123" i="91"/>
  <c r="AA1123" i="91"/>
  <c r="AF1122" i="91"/>
  <c r="AE1122" i="91"/>
  <c r="AD1122" i="91"/>
  <c r="AC1122" i="91"/>
  <c r="AB1122" i="91"/>
  <c r="AA1122" i="91"/>
  <c r="AF1121" i="91"/>
  <c r="AE1121" i="91"/>
  <c r="AD1121" i="91"/>
  <c r="AC1121" i="91"/>
  <c r="AB1121" i="91"/>
  <c r="AA1121" i="91"/>
  <c r="AF1120" i="91"/>
  <c r="AE1120" i="91"/>
  <c r="AD1120" i="91"/>
  <c r="AC1120" i="91"/>
  <c r="AB1120" i="91"/>
  <c r="AA1120" i="91"/>
  <c r="AF1119" i="91"/>
  <c r="AE1119" i="91"/>
  <c r="AD1119" i="91"/>
  <c r="AC1119" i="91"/>
  <c r="AB1119" i="91"/>
  <c r="AA1119" i="91"/>
  <c r="AF1113" i="91"/>
  <c r="AD1113" i="91"/>
  <c r="AB1113" i="91"/>
  <c r="AA1113" i="91"/>
  <c r="AF1112" i="91"/>
  <c r="AE1112" i="91"/>
  <c r="AD1112" i="91"/>
  <c r="AC1112" i="91"/>
  <c r="AB1112" i="91"/>
  <c r="AA1112" i="91"/>
  <c r="AF1111" i="91"/>
  <c r="AE1111" i="91"/>
  <c r="AD1111" i="91"/>
  <c r="AC1111" i="91"/>
  <c r="AB1111" i="91"/>
  <c r="AA1111" i="91"/>
  <c r="AF1110" i="91"/>
  <c r="AE1110" i="91"/>
  <c r="AD1110" i="91"/>
  <c r="AC1110" i="91"/>
  <c r="AB1110" i="91"/>
  <c r="AA1110" i="91"/>
  <c r="AF1109" i="91"/>
  <c r="AE1109" i="91"/>
  <c r="AD1109" i="91"/>
  <c r="AC1109" i="91"/>
  <c r="AB1109" i="91"/>
  <c r="AA1109" i="91"/>
  <c r="AF1108" i="91"/>
  <c r="AE1108" i="91"/>
  <c r="AD1108" i="91"/>
  <c r="AC1108" i="91"/>
  <c r="AB1108" i="91"/>
  <c r="AA1108" i="91"/>
  <c r="AF1107" i="91"/>
  <c r="AE1107" i="91"/>
  <c r="AD1107" i="91"/>
  <c r="AC1107" i="91"/>
  <c r="AB1107" i="91"/>
  <c r="AA1107" i="91"/>
  <c r="AF1106" i="91"/>
  <c r="AE1106" i="91"/>
  <c r="AD1106" i="91"/>
  <c r="AC1106" i="91"/>
  <c r="AB1106" i="91"/>
  <c r="AA1106" i="91"/>
  <c r="AF1105" i="91"/>
  <c r="AE1105" i="91"/>
  <c r="AD1105" i="91"/>
  <c r="AC1105" i="91"/>
  <c r="AB1105" i="91"/>
  <c r="AA1105" i="91"/>
  <c r="AF1104" i="91"/>
  <c r="AE1104" i="91"/>
  <c r="AD1104" i="91"/>
  <c r="AC1104" i="91"/>
  <c r="AB1104" i="91"/>
  <c r="AA1104" i="91"/>
  <c r="AF1103" i="91"/>
  <c r="AE1103" i="91"/>
  <c r="AD1103" i="91"/>
  <c r="AC1103" i="91"/>
  <c r="AB1103" i="91"/>
  <c r="AA1103" i="91"/>
  <c r="AF1102" i="91"/>
  <c r="AE1102" i="91"/>
  <c r="AD1102" i="91"/>
  <c r="AC1102" i="91"/>
  <c r="AB1102" i="91"/>
  <c r="AA1102" i="91"/>
  <c r="AF1101" i="91"/>
  <c r="AE1101" i="91"/>
  <c r="AD1101" i="91"/>
  <c r="AC1101" i="91"/>
  <c r="AB1101" i="91"/>
  <c r="AA1101" i="91"/>
  <c r="AF1100" i="91"/>
  <c r="AE1100" i="91"/>
  <c r="AD1100" i="91"/>
  <c r="AC1100" i="91"/>
  <c r="AB1100" i="91"/>
  <c r="AA1100" i="91"/>
  <c r="AF1099" i="91"/>
  <c r="AE1099" i="91"/>
  <c r="AD1099" i="91"/>
  <c r="AC1099" i="91"/>
  <c r="AB1099" i="91"/>
  <c r="AA1099" i="91"/>
  <c r="AF1098" i="91"/>
  <c r="AE1098" i="91"/>
  <c r="AD1098" i="91"/>
  <c r="AC1098" i="91"/>
  <c r="AB1098" i="91"/>
  <c r="AA1098" i="91"/>
  <c r="AF1097" i="91"/>
  <c r="AE1097" i="91"/>
  <c r="AD1097" i="91"/>
  <c r="AC1097" i="91"/>
  <c r="AB1097" i="91"/>
  <c r="AA1097" i="91"/>
  <c r="AF1096" i="91"/>
  <c r="AE1096" i="91"/>
  <c r="AD1096" i="91"/>
  <c r="AC1096" i="91"/>
  <c r="AB1096" i="91"/>
  <c r="AA1096" i="91"/>
  <c r="AF1095" i="91"/>
  <c r="AE1095" i="91"/>
  <c r="AD1095" i="91"/>
  <c r="AC1095" i="91"/>
  <c r="AB1095" i="91"/>
  <c r="AA1095" i="91"/>
  <c r="AF1094" i="91"/>
  <c r="AE1094" i="91"/>
  <c r="AD1094" i="91"/>
  <c r="AC1094" i="91"/>
  <c r="AB1094" i="91"/>
  <c r="AA1094" i="91"/>
  <c r="AF1093" i="91"/>
  <c r="AE1093" i="91"/>
  <c r="AD1093" i="91"/>
  <c r="AC1093" i="91"/>
  <c r="AB1093" i="91"/>
  <c r="AA1093" i="91"/>
  <c r="AF1092" i="91"/>
  <c r="AE1092" i="91"/>
  <c r="AD1092" i="91"/>
  <c r="AC1092" i="91"/>
  <c r="AB1092" i="91"/>
  <c r="AA1092" i="91"/>
  <c r="AF1091" i="91"/>
  <c r="AE1091" i="91"/>
  <c r="AD1091" i="91"/>
  <c r="AC1091" i="91"/>
  <c r="AB1091" i="91"/>
  <c r="AA1091" i="91"/>
  <c r="AF1090" i="91"/>
  <c r="AE1090" i="91"/>
  <c r="AD1090" i="91"/>
  <c r="AC1090" i="91"/>
  <c r="AB1090" i="91"/>
  <c r="AA1090" i="91"/>
  <c r="AF1089" i="91"/>
  <c r="AE1089" i="91"/>
  <c r="AD1089" i="91"/>
  <c r="AC1089" i="91"/>
  <c r="AB1089" i="91"/>
  <c r="AA1089" i="91"/>
  <c r="AF1088" i="91"/>
  <c r="AE1088" i="91"/>
  <c r="AD1088" i="91"/>
  <c r="AC1088" i="91"/>
  <c r="AB1088" i="91"/>
  <c r="AA1088" i="91"/>
  <c r="AF1087" i="91"/>
  <c r="AE1087" i="91"/>
  <c r="AD1087" i="91"/>
  <c r="AC1087" i="91"/>
  <c r="AB1087" i="91"/>
  <c r="AA1087" i="91"/>
  <c r="AF1086" i="91"/>
  <c r="AE1086" i="91"/>
  <c r="AD1086" i="91"/>
  <c r="AC1086" i="91"/>
  <c r="AB1086" i="91"/>
  <c r="AA1086" i="91"/>
  <c r="AF1085" i="91"/>
  <c r="AE1085" i="91"/>
  <c r="AD1085" i="91"/>
  <c r="AC1085" i="91"/>
  <c r="AB1085" i="91"/>
  <c r="AA1085" i="91"/>
  <c r="AF1084" i="91"/>
  <c r="AE1084" i="91"/>
  <c r="AD1084" i="91"/>
  <c r="AC1084" i="91"/>
  <c r="AB1084" i="91"/>
  <c r="AA1084" i="91"/>
  <c r="AF1083" i="91"/>
  <c r="AE1083" i="91"/>
  <c r="AD1083" i="91"/>
  <c r="AC1083" i="91"/>
  <c r="AB1083" i="91"/>
  <c r="AA1083" i="91"/>
  <c r="AF1082" i="91"/>
  <c r="AE1082" i="91"/>
  <c r="AD1082" i="91"/>
  <c r="AC1082" i="91"/>
  <c r="AB1082" i="91"/>
  <c r="AA1082" i="91"/>
  <c r="AF1081" i="91"/>
  <c r="AE1081" i="91"/>
  <c r="AD1081" i="91"/>
  <c r="AC1081" i="91"/>
  <c r="AB1081" i="91"/>
  <c r="AA1081" i="91"/>
  <c r="AF1080" i="91"/>
  <c r="AE1080" i="91"/>
  <c r="AD1080" i="91"/>
  <c r="AC1080" i="91"/>
  <c r="AB1080" i="91"/>
  <c r="AA1080" i="91"/>
  <c r="AF1079" i="91"/>
  <c r="AE1079" i="91"/>
  <c r="AD1079" i="91"/>
  <c r="AC1079" i="91"/>
  <c r="AB1079" i="91"/>
  <c r="AA1079" i="91"/>
  <c r="AF1078" i="91"/>
  <c r="AE1078" i="91"/>
  <c r="AD1078" i="91"/>
  <c r="AC1078" i="91"/>
  <c r="AB1078" i="91"/>
  <c r="AA1078" i="91"/>
  <c r="AF1077" i="91"/>
  <c r="AE1077" i="91"/>
  <c r="AD1077" i="91"/>
  <c r="AC1077" i="91"/>
  <c r="AB1077" i="91"/>
  <c r="AA1077" i="91"/>
  <c r="AF1076" i="91"/>
  <c r="AE1076" i="91"/>
  <c r="AD1076" i="91"/>
  <c r="AC1076" i="91"/>
  <c r="AB1076" i="91"/>
  <c r="AA1076" i="91"/>
  <c r="AF1075" i="91"/>
  <c r="AE1075" i="91"/>
  <c r="AD1075" i="91"/>
  <c r="AC1075" i="91"/>
  <c r="AB1075" i="91"/>
  <c r="AA1075" i="91"/>
  <c r="AF1074" i="91"/>
  <c r="AE1074" i="91"/>
  <c r="AD1074" i="91"/>
  <c r="AC1074" i="91"/>
  <c r="AB1074" i="91"/>
  <c r="AA1074" i="91"/>
  <c r="AF1073" i="91"/>
  <c r="AE1073" i="91"/>
  <c r="AD1073" i="91"/>
  <c r="AC1073" i="91"/>
  <c r="AB1073" i="91"/>
  <c r="AA1073" i="91"/>
  <c r="AF1072" i="91"/>
  <c r="AE1072" i="91"/>
  <c r="AD1072" i="91"/>
  <c r="AC1072" i="91"/>
  <c r="AB1072" i="91"/>
  <c r="AA1072" i="91"/>
  <c r="AF1071" i="91"/>
  <c r="AE1071" i="91"/>
  <c r="AD1071" i="91"/>
  <c r="AC1071" i="91"/>
  <c r="AB1071" i="91"/>
  <c r="AA1071" i="91"/>
  <c r="AF1070" i="91"/>
  <c r="AE1070" i="91"/>
  <c r="AD1070" i="91"/>
  <c r="AC1070" i="91"/>
  <c r="AB1070" i="91"/>
  <c r="AA1070" i="91"/>
  <c r="AF1069" i="91"/>
  <c r="AE1069" i="91"/>
  <c r="AD1069" i="91"/>
  <c r="AC1069" i="91"/>
  <c r="AB1069" i="91"/>
  <c r="AA1069" i="91"/>
  <c r="AF1068" i="91"/>
  <c r="AE1068" i="91"/>
  <c r="AD1068" i="91"/>
  <c r="AC1068" i="91"/>
  <c r="AB1068" i="91"/>
  <c r="AA1068" i="91"/>
  <c r="AF1067" i="91"/>
  <c r="AE1067" i="91"/>
  <c r="AD1067" i="91"/>
  <c r="AC1067" i="91"/>
  <c r="AB1067" i="91"/>
  <c r="AA1067" i="91"/>
  <c r="AF1066" i="91"/>
  <c r="AE1066" i="91"/>
  <c r="AD1066" i="91"/>
  <c r="AC1066" i="91"/>
  <c r="AB1066" i="91"/>
  <c r="AA1066" i="91"/>
  <c r="AF1063" i="91"/>
  <c r="AE1063" i="91"/>
  <c r="AD1063" i="91"/>
  <c r="AC1063" i="91"/>
  <c r="AB1063" i="91"/>
  <c r="AA1063" i="91"/>
  <c r="AF1062" i="91"/>
  <c r="AE1062" i="91"/>
  <c r="AD1062" i="91"/>
  <c r="AC1062" i="91"/>
  <c r="AB1062" i="91"/>
  <c r="AA1062" i="91"/>
  <c r="AF1061" i="91"/>
  <c r="AE1061" i="91"/>
  <c r="AD1061" i="91"/>
  <c r="AC1061" i="91"/>
  <c r="AB1061" i="91"/>
  <c r="AA1061" i="91"/>
  <c r="AF1060" i="91"/>
  <c r="AE1060" i="91"/>
  <c r="AD1060" i="91"/>
  <c r="AB1060" i="91"/>
  <c r="AF1059" i="91"/>
  <c r="AD1059" i="91"/>
  <c r="AB1059" i="91"/>
  <c r="AD1058" i="91"/>
  <c r="AC1058" i="91"/>
  <c r="AF1057" i="91"/>
  <c r="AB1057" i="91"/>
  <c r="AA1057" i="91"/>
  <c r="AD1056" i="91"/>
  <c r="AF1055" i="91"/>
  <c r="AE1055" i="91"/>
  <c r="AB1055" i="91"/>
  <c r="AD1054" i="91"/>
  <c r="AC1054" i="91"/>
  <c r="AF1053" i="91"/>
  <c r="AB1053" i="91"/>
  <c r="AA1053" i="91"/>
  <c r="AD1052" i="91"/>
  <c r="AF1051" i="91"/>
  <c r="AE1051" i="91"/>
  <c r="AB1051" i="91"/>
  <c r="AD1050" i="91"/>
  <c r="AC1050" i="91"/>
  <c r="AF1049" i="91"/>
  <c r="AB1049" i="91"/>
  <c r="AA1049" i="91"/>
  <c r="AF1048" i="91"/>
  <c r="AD1048" i="91"/>
  <c r="AF1047" i="91"/>
  <c r="AB1047" i="91"/>
  <c r="AD1046" i="91"/>
  <c r="AF1045" i="91"/>
  <c r="AB1045" i="91"/>
  <c r="AD1044" i="91"/>
  <c r="AF1043" i="91"/>
  <c r="AB1043" i="91"/>
  <c r="AD1042" i="91"/>
  <c r="AF1041" i="91"/>
  <c r="AB1041" i="91"/>
  <c r="AD1040" i="91"/>
  <c r="AF1039" i="91"/>
  <c r="AB1039" i="91"/>
  <c r="AD1038" i="91"/>
  <c r="AB1038" i="91"/>
  <c r="AF1037" i="91"/>
  <c r="AE1037" i="91"/>
  <c r="AB1037" i="91"/>
  <c r="AD1036" i="91"/>
  <c r="AC1036" i="91"/>
  <c r="AF1035" i="91"/>
  <c r="AB1035" i="91"/>
  <c r="AA1035" i="91"/>
  <c r="AD1034" i="91"/>
  <c r="AF1033" i="91"/>
  <c r="AE1033" i="91"/>
  <c r="AB1033" i="91"/>
  <c r="AD1032" i="91"/>
  <c r="AC1032" i="91"/>
  <c r="AF1031" i="91"/>
  <c r="AB1031" i="91"/>
  <c r="AA1031" i="91"/>
  <c r="AD1030" i="91"/>
  <c r="AF1029" i="91"/>
  <c r="AE1029" i="91"/>
  <c r="AB1029" i="91"/>
  <c r="AD1028" i="91"/>
  <c r="AC1028" i="91"/>
  <c r="AF1027" i="91"/>
  <c r="AD1027" i="91"/>
  <c r="AB1027" i="91"/>
  <c r="AD1026" i="91"/>
  <c r="AF1025" i="91"/>
  <c r="AB1025" i="91"/>
  <c r="AD1024" i="91"/>
  <c r="AF1023" i="91"/>
  <c r="AB1023" i="91"/>
  <c r="AD1022" i="91"/>
  <c r="AF1021" i="91"/>
  <c r="AB1021" i="91"/>
  <c r="AD1020" i="91"/>
  <c r="AF1019" i="91"/>
  <c r="AB1019" i="91"/>
  <c r="AD1018" i="91"/>
  <c r="AA1018" i="91"/>
  <c r="AF1017" i="91"/>
  <c r="AE1017" i="91"/>
  <c r="AD1017" i="91"/>
  <c r="AC1017" i="91"/>
  <c r="AB1017" i="91"/>
  <c r="AA1017" i="91"/>
  <c r="AF1016" i="91"/>
  <c r="AE1016" i="91"/>
  <c r="AD1016" i="91"/>
  <c r="AC1016" i="91"/>
  <c r="AB1016" i="91"/>
  <c r="AA1016" i="91"/>
  <c r="AF1015" i="91"/>
  <c r="AE1015" i="91"/>
  <c r="AD1015" i="91"/>
  <c r="AC1015" i="91"/>
  <c r="AB1015" i="91"/>
  <c r="AA1015" i="91"/>
  <c r="AF1014" i="91"/>
  <c r="AE1014" i="91"/>
  <c r="AD1014" i="91"/>
  <c r="AC1014" i="91"/>
  <c r="AB1014" i="91"/>
  <c r="AA1014" i="91"/>
  <c r="AF1013" i="91"/>
  <c r="AE1013" i="91"/>
  <c r="AD1013" i="91"/>
  <c r="AC1013" i="91"/>
  <c r="AB1013" i="91"/>
  <c r="AA1013" i="91"/>
  <c r="AF1010" i="91"/>
  <c r="AE1010" i="91"/>
  <c r="AD1010" i="91"/>
  <c r="AC1010" i="91"/>
  <c r="AB1010" i="91"/>
  <c r="AA1010" i="91"/>
  <c r="AF1009" i="91"/>
  <c r="AE1009" i="91"/>
  <c r="AD1009" i="91"/>
  <c r="AC1009" i="91"/>
  <c r="AB1009" i="91"/>
  <c r="AA1009" i="91"/>
  <c r="AF1008" i="91"/>
  <c r="AE1008" i="91"/>
  <c r="AD1008" i="91"/>
  <c r="AB1008" i="91"/>
  <c r="AA1008" i="91"/>
  <c r="AF1007" i="91"/>
  <c r="AE1007" i="91"/>
  <c r="AD1007" i="91"/>
  <c r="AB1007" i="91"/>
  <c r="AA1007" i="91"/>
  <c r="AF1006" i="91"/>
  <c r="AE1006" i="91"/>
  <c r="AD1006" i="91"/>
  <c r="AC1006" i="91"/>
  <c r="AB1006" i="91"/>
  <c r="AA1006" i="91"/>
  <c r="AF1005" i="91"/>
  <c r="AD1005" i="91"/>
  <c r="AB1005" i="91"/>
  <c r="AA1004" i="91"/>
  <c r="AA1003" i="91"/>
  <c r="AA1002" i="91"/>
  <c r="AA1001" i="91"/>
  <c r="AA1000" i="91"/>
  <c r="AA999" i="91"/>
  <c r="AA998" i="91"/>
  <c r="AA997" i="91"/>
  <c r="AA996" i="91"/>
  <c r="AA995" i="91"/>
  <c r="AA994" i="91"/>
  <c r="AA993" i="91"/>
  <c r="AA992" i="91"/>
  <c r="AA991" i="91"/>
  <c r="AA990" i="91"/>
  <c r="AA989" i="91"/>
  <c r="AA988" i="91"/>
  <c r="AA987" i="91"/>
  <c r="AA986" i="91"/>
  <c r="AA985" i="91"/>
  <c r="AA984" i="91"/>
  <c r="AA983" i="91"/>
  <c r="AA982" i="91"/>
  <c r="AA981" i="91"/>
  <c r="AA980" i="91"/>
  <c r="AA979" i="91"/>
  <c r="AA978" i="91"/>
  <c r="AA977" i="91"/>
  <c r="AA976" i="91"/>
  <c r="AA975" i="91"/>
  <c r="AA974" i="91"/>
  <c r="AA973" i="91"/>
  <c r="AA972" i="91"/>
  <c r="AA971" i="91"/>
  <c r="AA970" i="91"/>
  <c r="AA969" i="91"/>
  <c r="AA968" i="91"/>
  <c r="AA967" i="91"/>
  <c r="AA966" i="91"/>
  <c r="AA965" i="91"/>
  <c r="AA964" i="91"/>
  <c r="AF962" i="91"/>
  <c r="AE962" i="91"/>
  <c r="AD962" i="91"/>
  <c r="AC962" i="91"/>
  <c r="AB962" i="91"/>
  <c r="AA962" i="91"/>
  <c r="AF961" i="91"/>
  <c r="AE961" i="91"/>
  <c r="AD961" i="91"/>
  <c r="AC961" i="91"/>
  <c r="AB961" i="91"/>
  <c r="AA961" i="91"/>
  <c r="AF960" i="91"/>
  <c r="AE960" i="91"/>
  <c r="AD960" i="91"/>
  <c r="AC960" i="91"/>
  <c r="AB960" i="91"/>
  <c r="AA960" i="91"/>
  <c r="AF959" i="91"/>
  <c r="AE959" i="91"/>
  <c r="AD959" i="91"/>
  <c r="AC959" i="91"/>
  <c r="AB959" i="91"/>
  <c r="AA959" i="91"/>
  <c r="AF958" i="91"/>
  <c r="AE958" i="91"/>
  <c r="AD958" i="91"/>
  <c r="AC958" i="91"/>
  <c r="AB958" i="91"/>
  <c r="AA958" i="91"/>
  <c r="AF957" i="91"/>
  <c r="AE957" i="91"/>
  <c r="AD957" i="91"/>
  <c r="AC957" i="91"/>
  <c r="AB957" i="91"/>
  <c r="AA957" i="91"/>
  <c r="AF956" i="91"/>
  <c r="AE956" i="91"/>
  <c r="AD956" i="91"/>
  <c r="AC956" i="91"/>
  <c r="AB956" i="91"/>
  <c r="AA956" i="91"/>
  <c r="AF955" i="91"/>
  <c r="AE955" i="91"/>
  <c r="AD955" i="91"/>
  <c r="AC955" i="91"/>
  <c r="AB955" i="91"/>
  <c r="AA955" i="91"/>
  <c r="AF954" i="91"/>
  <c r="AE954" i="91"/>
  <c r="AD954" i="91"/>
  <c r="AC954" i="91"/>
  <c r="AB954" i="91"/>
  <c r="AA954" i="91"/>
  <c r="AF953" i="91"/>
  <c r="AE953" i="91"/>
  <c r="AD953" i="91"/>
  <c r="AC953" i="91"/>
  <c r="AB953" i="91"/>
  <c r="AA953" i="91"/>
  <c r="AF952" i="91"/>
  <c r="AE952" i="91"/>
  <c r="AD952" i="91"/>
  <c r="AC952" i="91"/>
  <c r="AB952" i="91"/>
  <c r="AA952" i="91"/>
  <c r="AF951" i="91"/>
  <c r="AE951" i="91"/>
  <c r="AD951" i="91"/>
  <c r="AC951" i="91"/>
  <c r="AB951" i="91"/>
  <c r="AA951" i="91"/>
  <c r="AF950" i="91"/>
  <c r="AE950" i="91"/>
  <c r="AD950" i="91"/>
  <c r="AC950" i="91"/>
  <c r="AB950" i="91"/>
  <c r="AA950" i="91"/>
  <c r="AF949" i="91"/>
  <c r="AE949" i="91"/>
  <c r="AD949" i="91"/>
  <c r="AC949" i="91"/>
  <c r="AB949" i="91"/>
  <c r="AA949" i="91"/>
  <c r="AF948" i="91"/>
  <c r="AE948" i="91"/>
  <c r="AD948" i="91"/>
  <c r="AC948" i="91"/>
  <c r="AB948" i="91"/>
  <c r="AA948" i="91"/>
  <c r="AF947" i="91"/>
  <c r="AE947" i="91"/>
  <c r="AD947" i="91"/>
  <c r="AC947" i="91"/>
  <c r="AB947" i="91"/>
  <c r="AA947" i="91"/>
  <c r="AF946" i="91"/>
  <c r="AE946" i="91"/>
  <c r="AD946" i="91"/>
  <c r="AC946" i="91"/>
  <c r="AB946" i="91"/>
  <c r="AA946" i="91"/>
  <c r="AF945" i="91"/>
  <c r="AE945" i="91"/>
  <c r="AD945" i="91"/>
  <c r="AC945" i="91"/>
  <c r="AB945" i="91"/>
  <c r="AA945" i="91"/>
  <c r="AF944" i="91"/>
  <c r="AE944" i="91"/>
  <c r="AD944" i="91"/>
  <c r="AC944" i="91"/>
  <c r="AB944" i="91"/>
  <c r="AA944" i="91"/>
  <c r="AF943" i="91"/>
  <c r="AE943" i="91"/>
  <c r="AD943" i="91"/>
  <c r="AC943" i="91"/>
  <c r="AB943" i="91"/>
  <c r="AA943" i="91"/>
  <c r="AF942" i="91"/>
  <c r="AE942" i="91"/>
  <c r="AD942" i="91"/>
  <c r="AC942" i="91"/>
  <c r="AB942" i="91"/>
  <c r="AA942" i="91"/>
  <c r="AF941" i="91"/>
  <c r="AE941" i="91"/>
  <c r="AD941" i="91"/>
  <c r="AC941" i="91"/>
  <c r="AB941" i="91"/>
  <c r="AA941" i="91"/>
  <c r="AF940" i="91"/>
  <c r="AE940" i="91"/>
  <c r="AD940" i="91"/>
  <c r="AC940" i="91"/>
  <c r="AB940" i="91"/>
  <c r="AA940" i="91"/>
  <c r="AF939" i="91"/>
  <c r="AE939" i="91"/>
  <c r="AD939" i="91"/>
  <c r="AC939" i="91"/>
  <c r="AB939" i="91"/>
  <c r="AA939" i="91"/>
  <c r="AF938" i="91"/>
  <c r="AE938" i="91"/>
  <c r="AD938" i="91"/>
  <c r="AC938" i="91"/>
  <c r="AB938" i="91"/>
  <c r="AA938" i="91"/>
  <c r="AF937" i="91"/>
  <c r="AE937" i="91"/>
  <c r="AD937" i="91"/>
  <c r="AC937" i="91"/>
  <c r="AB937" i="91"/>
  <c r="AA937" i="91"/>
  <c r="AF936" i="91"/>
  <c r="AE936" i="91"/>
  <c r="AD936" i="91"/>
  <c r="AC936" i="91"/>
  <c r="AB936" i="91"/>
  <c r="AA936" i="91"/>
  <c r="AF935" i="91"/>
  <c r="AE935" i="91"/>
  <c r="AD935" i="91"/>
  <c r="AC935" i="91"/>
  <c r="AB935" i="91"/>
  <c r="AA935" i="91"/>
  <c r="AF934" i="91"/>
  <c r="AE934" i="91"/>
  <c r="AD934" i="91"/>
  <c r="AC934" i="91"/>
  <c r="AB934" i="91"/>
  <c r="AA934" i="91"/>
  <c r="AF933" i="91"/>
  <c r="AE933" i="91"/>
  <c r="AD933" i="91"/>
  <c r="AC933" i="91"/>
  <c r="AB933" i="91"/>
  <c r="AA933" i="91"/>
  <c r="AF932" i="91"/>
  <c r="AE932" i="91"/>
  <c r="AD932" i="91"/>
  <c r="AC932" i="91"/>
  <c r="AB932" i="91"/>
  <c r="AA932" i="91"/>
  <c r="AF931" i="91"/>
  <c r="AE931" i="91"/>
  <c r="AD931" i="91"/>
  <c r="AC931" i="91"/>
  <c r="AB931" i="91"/>
  <c r="AA931" i="91"/>
  <c r="AF930" i="91"/>
  <c r="AE930" i="91"/>
  <c r="AD930" i="91"/>
  <c r="AC930" i="91"/>
  <c r="AB930" i="91"/>
  <c r="AA930" i="91"/>
  <c r="AF929" i="91"/>
  <c r="AE929" i="91"/>
  <c r="AD929" i="91"/>
  <c r="AC929" i="91"/>
  <c r="AB929" i="91"/>
  <c r="AA929" i="91"/>
  <c r="AF928" i="91"/>
  <c r="AE928" i="91"/>
  <c r="AD928" i="91"/>
  <c r="AC928" i="91"/>
  <c r="AB928" i="91"/>
  <c r="AA928" i="91"/>
  <c r="AF927" i="91"/>
  <c r="AE927" i="91"/>
  <c r="AD927" i="91"/>
  <c r="AC927" i="91"/>
  <c r="AB927" i="91"/>
  <c r="AA927" i="91"/>
  <c r="AF926" i="91"/>
  <c r="AE926" i="91"/>
  <c r="AD926" i="91"/>
  <c r="AC926" i="91"/>
  <c r="AB926" i="91"/>
  <c r="AA926" i="91"/>
  <c r="AF925" i="91"/>
  <c r="AE925" i="91"/>
  <c r="AD925" i="91"/>
  <c r="AC925" i="91"/>
  <c r="AB925" i="91"/>
  <c r="AA925" i="91"/>
  <c r="AF924" i="91"/>
  <c r="AE924" i="91"/>
  <c r="AD924" i="91"/>
  <c r="AC924" i="91"/>
  <c r="AB924" i="91"/>
  <c r="AA924" i="91"/>
  <c r="AF923" i="91"/>
  <c r="AE923" i="91"/>
  <c r="AD923" i="91"/>
  <c r="AC923" i="91"/>
  <c r="AB923" i="91"/>
  <c r="AA923" i="91"/>
  <c r="AF922" i="91"/>
  <c r="AE922" i="91"/>
  <c r="AD922" i="91"/>
  <c r="AC922" i="91"/>
  <c r="AB922" i="91"/>
  <c r="AA922" i="91"/>
  <c r="AF921" i="91"/>
  <c r="AE921" i="91"/>
  <c r="AD921" i="91"/>
  <c r="AC921" i="91"/>
  <c r="AB921" i="91"/>
  <c r="AA921" i="91"/>
  <c r="AF917" i="91"/>
  <c r="AE917" i="91"/>
  <c r="AD917" i="91"/>
  <c r="AC917" i="91"/>
  <c r="AB917" i="91"/>
  <c r="AA917" i="91"/>
  <c r="AF916" i="91"/>
  <c r="AE916" i="91"/>
  <c r="AD916" i="91"/>
  <c r="AC916" i="91"/>
  <c r="AB916" i="91"/>
  <c r="AA916" i="91"/>
  <c r="AF915" i="91"/>
  <c r="AE915" i="91"/>
  <c r="AD915" i="91"/>
  <c r="AC915" i="91"/>
  <c r="AB915" i="91"/>
  <c r="AA915" i="91"/>
  <c r="AF914" i="91"/>
  <c r="AE914" i="91"/>
  <c r="AD914" i="91"/>
  <c r="AB914" i="91"/>
  <c r="AF913" i="91"/>
  <c r="AE913" i="91"/>
  <c r="AD913" i="91"/>
  <c r="AC913" i="91"/>
  <c r="AB913" i="91"/>
  <c r="AA913" i="91"/>
  <c r="AF912" i="91"/>
  <c r="AE912" i="91"/>
  <c r="AD912" i="91"/>
  <c r="AC912" i="91"/>
  <c r="AB912" i="91"/>
  <c r="AA912" i="91"/>
  <c r="AF911" i="91"/>
  <c r="AE911" i="91"/>
  <c r="AD911" i="91"/>
  <c r="AC911" i="91"/>
  <c r="AB911" i="91"/>
  <c r="AA911" i="91"/>
  <c r="AF910" i="91"/>
  <c r="AE910" i="91"/>
  <c r="AD910" i="91"/>
  <c r="AC910" i="91"/>
  <c r="AB910" i="91"/>
  <c r="AA910" i="91"/>
  <c r="AF909" i="91"/>
  <c r="AE909" i="91"/>
  <c r="AD909" i="91"/>
  <c r="AC909" i="91"/>
  <c r="AB909" i="91"/>
  <c r="AA909" i="91"/>
  <c r="AF908" i="91"/>
  <c r="AE908" i="91"/>
  <c r="AD908" i="91"/>
  <c r="AC908" i="91"/>
  <c r="AB908" i="91"/>
  <c r="AA908" i="91"/>
  <c r="AF907" i="91"/>
  <c r="AE907" i="91"/>
  <c r="AD907" i="91"/>
  <c r="AC907" i="91"/>
  <c r="AB907" i="91"/>
  <c r="AA907" i="91"/>
  <c r="AF906" i="91"/>
  <c r="AE906" i="91"/>
  <c r="AD906" i="91"/>
  <c r="AC906" i="91"/>
  <c r="AB906" i="91"/>
  <c r="AA906" i="91"/>
  <c r="AF905" i="91"/>
  <c r="AE905" i="91"/>
  <c r="AD905" i="91"/>
  <c r="AC905" i="91"/>
  <c r="AB905" i="91"/>
  <c r="AA905" i="91"/>
  <c r="AF904" i="91"/>
  <c r="AE904" i="91"/>
  <c r="AD904" i="91"/>
  <c r="AC904" i="91"/>
  <c r="AB904" i="91"/>
  <c r="AA904" i="91"/>
  <c r="AF903" i="91"/>
  <c r="AE903" i="91"/>
  <c r="AD903" i="91"/>
  <c r="AC903" i="91"/>
  <c r="AB903" i="91"/>
  <c r="AA903" i="91"/>
  <c r="AF902" i="91"/>
  <c r="AE902" i="91"/>
  <c r="AD902" i="91"/>
  <c r="AC902" i="91"/>
  <c r="AB902" i="91"/>
  <c r="AA902" i="91"/>
  <c r="AF901" i="91"/>
  <c r="AE901" i="91"/>
  <c r="AD901" i="91"/>
  <c r="AC901" i="91"/>
  <c r="AB901" i="91"/>
  <c r="AA901" i="91"/>
  <c r="AF900" i="91"/>
  <c r="AE900" i="91"/>
  <c r="AD900" i="91"/>
  <c r="AC900" i="91"/>
  <c r="AB900" i="91"/>
  <c r="AA900" i="91"/>
  <c r="AF899" i="91"/>
  <c r="AE899" i="91"/>
  <c r="AD899" i="91"/>
  <c r="AC899" i="91"/>
  <c r="AB899" i="91"/>
  <c r="AA899" i="91"/>
  <c r="AF898" i="91"/>
  <c r="AE898" i="91"/>
  <c r="AD898" i="91"/>
  <c r="AC898" i="91"/>
  <c r="AB898" i="91"/>
  <c r="AA898" i="91"/>
  <c r="AF897" i="91"/>
  <c r="AE897" i="91"/>
  <c r="AD897" i="91"/>
  <c r="AC897" i="91"/>
  <c r="AB897" i="91"/>
  <c r="AA897" i="91"/>
  <c r="AF896" i="91"/>
  <c r="AE896" i="91"/>
  <c r="AD896" i="91"/>
  <c r="AC896" i="91"/>
  <c r="AB896" i="91"/>
  <c r="AA896" i="91"/>
  <c r="AF895" i="91"/>
  <c r="AE895" i="91"/>
  <c r="AD895" i="91"/>
  <c r="AC895" i="91"/>
  <c r="AB895" i="91"/>
  <c r="AA895" i="91"/>
  <c r="AF894" i="91"/>
  <c r="AE894" i="91"/>
  <c r="AD894" i="91"/>
  <c r="AC894" i="91"/>
  <c r="AB894" i="91"/>
  <c r="AA894" i="91"/>
  <c r="AF893" i="91"/>
  <c r="AE893" i="91"/>
  <c r="AD893" i="91"/>
  <c r="AC893" i="91"/>
  <c r="AB893" i="91"/>
  <c r="AA893" i="91"/>
  <c r="AF892" i="91"/>
  <c r="AE892" i="91"/>
  <c r="AD892" i="91"/>
  <c r="AC892" i="91"/>
  <c r="AB892" i="91"/>
  <c r="AA892" i="91"/>
  <c r="AF891" i="91"/>
  <c r="AE891" i="91"/>
  <c r="AD891" i="91"/>
  <c r="AC891" i="91"/>
  <c r="AB891" i="91"/>
  <c r="AA891" i="91"/>
  <c r="AF890" i="91"/>
  <c r="AE890" i="91"/>
  <c r="AD890" i="91"/>
  <c r="AC890" i="91"/>
  <c r="AB890" i="91"/>
  <c r="AA890" i="91"/>
  <c r="AF889" i="91"/>
  <c r="AE889" i="91"/>
  <c r="AD889" i="91"/>
  <c r="AC889" i="91"/>
  <c r="AB889" i="91"/>
  <c r="AA889" i="91"/>
  <c r="AF888" i="91"/>
  <c r="AE888" i="91"/>
  <c r="AD888" i="91"/>
  <c r="AC888" i="91"/>
  <c r="AB888" i="91"/>
  <c r="AA888" i="91"/>
  <c r="AF887" i="91"/>
  <c r="AE887" i="91"/>
  <c r="AD887" i="91"/>
  <c r="AC887" i="91"/>
  <c r="AB887" i="91"/>
  <c r="AA887" i="91"/>
  <c r="AF886" i="91"/>
  <c r="AE886" i="91"/>
  <c r="AD886" i="91"/>
  <c r="AC886" i="91"/>
  <c r="AB886" i="91"/>
  <c r="AA886" i="91"/>
  <c r="AF885" i="91"/>
  <c r="AE885" i="91"/>
  <c r="AD885" i="91"/>
  <c r="AC885" i="91"/>
  <c r="AB885" i="91"/>
  <c r="AA885" i="91"/>
  <c r="AF884" i="91"/>
  <c r="AE884" i="91"/>
  <c r="AD884" i="91"/>
  <c r="AC884" i="91"/>
  <c r="AB884" i="91"/>
  <c r="AA884" i="91"/>
  <c r="AF883" i="91"/>
  <c r="AE883" i="91"/>
  <c r="AD883" i="91"/>
  <c r="AC883" i="91"/>
  <c r="AB883" i="91"/>
  <c r="AA883" i="91"/>
  <c r="AF882" i="91"/>
  <c r="AE882" i="91"/>
  <c r="AD882" i="91"/>
  <c r="AC882" i="91"/>
  <c r="AB882" i="91"/>
  <c r="AA882" i="91"/>
  <c r="AF881" i="91"/>
  <c r="AE881" i="91"/>
  <c r="AD881" i="91"/>
  <c r="AC881" i="91"/>
  <c r="AB881" i="91"/>
  <c r="AA881" i="91"/>
  <c r="AF880" i="91"/>
  <c r="AE880" i="91"/>
  <c r="AD880" i="91"/>
  <c r="AC880" i="91"/>
  <c r="AB880" i="91"/>
  <c r="AA880" i="91"/>
  <c r="AF879" i="91"/>
  <c r="AE879" i="91"/>
  <c r="AD879" i="91"/>
  <c r="AC879" i="91"/>
  <c r="AB879" i="91"/>
  <c r="AA879" i="91"/>
  <c r="AF878" i="91"/>
  <c r="AE878" i="91"/>
  <c r="AD878" i="91"/>
  <c r="AC878" i="91"/>
  <c r="AB878" i="91"/>
  <c r="AA878" i="91"/>
  <c r="AF877" i="91"/>
  <c r="AE877" i="91"/>
  <c r="AD877" i="91"/>
  <c r="AC877" i="91"/>
  <c r="AB877" i="91"/>
  <c r="AA877" i="91"/>
  <c r="AF876" i="91"/>
  <c r="AE876" i="91"/>
  <c r="AD876" i="91"/>
  <c r="AC876" i="91"/>
  <c r="AB876" i="91"/>
  <c r="AA876" i="91"/>
  <c r="AF875" i="91"/>
  <c r="AE875" i="91"/>
  <c r="AD875" i="91"/>
  <c r="AC875" i="91"/>
  <c r="AB875" i="91"/>
  <c r="AA875" i="91"/>
  <c r="AF874" i="91"/>
  <c r="AE874" i="91"/>
  <c r="AD874" i="91"/>
  <c r="AC874" i="91"/>
  <c r="AB874" i="91"/>
  <c r="AA874" i="91"/>
  <c r="AF873" i="91"/>
  <c r="AE873" i="91"/>
  <c r="AD873" i="91"/>
  <c r="AC873" i="91"/>
  <c r="AB873" i="91"/>
  <c r="AA873" i="91"/>
  <c r="AF872" i="91"/>
  <c r="AE872" i="91"/>
  <c r="AD872" i="91"/>
  <c r="AC872" i="91"/>
  <c r="AB872" i="91"/>
  <c r="AA872" i="91"/>
  <c r="AF871" i="91"/>
  <c r="AE871" i="91"/>
  <c r="AD871" i="91"/>
  <c r="AC871" i="91"/>
  <c r="AB871" i="91"/>
  <c r="AA871" i="91"/>
  <c r="AF870" i="91"/>
  <c r="AE870" i="91"/>
  <c r="AD870" i="91"/>
  <c r="AC870" i="91"/>
  <c r="AB870" i="91"/>
  <c r="AA870" i="91"/>
  <c r="AF868" i="91"/>
  <c r="AE868" i="91"/>
  <c r="AD868" i="91"/>
  <c r="AC868" i="91"/>
  <c r="AB868" i="91"/>
  <c r="AA868" i="91"/>
  <c r="AF867" i="91"/>
  <c r="AE867" i="91"/>
  <c r="AD867" i="91"/>
  <c r="AC867" i="91"/>
  <c r="AB867" i="91"/>
  <c r="AA867" i="91"/>
  <c r="AF866" i="91"/>
  <c r="AE866" i="91"/>
  <c r="AD866" i="91"/>
  <c r="AC866" i="91"/>
  <c r="AB866" i="91"/>
  <c r="AA866" i="91"/>
  <c r="AF865" i="91"/>
  <c r="AE865" i="91"/>
  <c r="AD865" i="91"/>
  <c r="AC865" i="91"/>
  <c r="AB865" i="91"/>
  <c r="AA865" i="91"/>
  <c r="AF864" i="91"/>
  <c r="AE864" i="91"/>
  <c r="AD864" i="91"/>
  <c r="AC864" i="91"/>
  <c r="AB864" i="91"/>
  <c r="AA864" i="91"/>
  <c r="AF863" i="91"/>
  <c r="AE863" i="91"/>
  <c r="AD863" i="91"/>
  <c r="AC863" i="91"/>
  <c r="AA863" i="91"/>
  <c r="AF862" i="91"/>
  <c r="AE862" i="91"/>
  <c r="AD862" i="91"/>
  <c r="AC862" i="91"/>
  <c r="AB862" i="91"/>
  <c r="AA862" i="91"/>
  <c r="AF861" i="91"/>
  <c r="AE861" i="91"/>
  <c r="AD861" i="91"/>
  <c r="AC861" i="91"/>
  <c r="AB861" i="91"/>
  <c r="AA861" i="91"/>
  <c r="AF860" i="91"/>
  <c r="AE860" i="91"/>
  <c r="AD860" i="91"/>
  <c r="AC860" i="91"/>
  <c r="AB860" i="91"/>
  <c r="AA860" i="91"/>
  <c r="AF859" i="91"/>
  <c r="AE859" i="91"/>
  <c r="AD859" i="91"/>
  <c r="AC859" i="91"/>
  <c r="AB859" i="91"/>
  <c r="AA859" i="91"/>
  <c r="AF858" i="91"/>
  <c r="AE858" i="91"/>
  <c r="AD858" i="91"/>
  <c r="AC858" i="91"/>
  <c r="AB858" i="91"/>
  <c r="AA858" i="91"/>
  <c r="AF857" i="91"/>
  <c r="AE857" i="91"/>
  <c r="AD857" i="91"/>
  <c r="AC857" i="91"/>
  <c r="AB857" i="91"/>
  <c r="AA857" i="91"/>
  <c r="AF856" i="91"/>
  <c r="AE856" i="91"/>
  <c r="AD856" i="91"/>
  <c r="AC856" i="91"/>
  <c r="AB856" i="91"/>
  <c r="AA856" i="91"/>
  <c r="AF855" i="91"/>
  <c r="AE855" i="91"/>
  <c r="AD855" i="91"/>
  <c r="AC855" i="91"/>
  <c r="AB855" i="91"/>
  <c r="AA855" i="91"/>
  <c r="AF854" i="91"/>
  <c r="AE854" i="91"/>
  <c r="AD854" i="91"/>
  <c r="AC854" i="91"/>
  <c r="AB854" i="91"/>
  <c r="AA854" i="91"/>
  <c r="AF853" i="91"/>
  <c r="AE853" i="91"/>
  <c r="AD853" i="91"/>
  <c r="AC853" i="91"/>
  <c r="AB853" i="91"/>
  <c r="AA853" i="91"/>
  <c r="AF852" i="91"/>
  <c r="AE852" i="91"/>
  <c r="AD852" i="91"/>
  <c r="AC852" i="91"/>
  <c r="AB852" i="91"/>
  <c r="AA852" i="91"/>
  <c r="AF851" i="91"/>
  <c r="AE851" i="91"/>
  <c r="AD851" i="91"/>
  <c r="AC851" i="91"/>
  <c r="AB851" i="91"/>
  <c r="AA851" i="91"/>
  <c r="AF850" i="91"/>
  <c r="AE850" i="91"/>
  <c r="AD850" i="91"/>
  <c r="AC850" i="91"/>
  <c r="AB850" i="91"/>
  <c r="AA850" i="91"/>
  <c r="AF849" i="91"/>
  <c r="AE849" i="91"/>
  <c r="AD849" i="91"/>
  <c r="AC849" i="91"/>
  <c r="AB849" i="91"/>
  <c r="AA849" i="91"/>
  <c r="AF848" i="91"/>
  <c r="AE848" i="91"/>
  <c r="AD848" i="91"/>
  <c r="AC848" i="91"/>
  <c r="AB848" i="91"/>
  <c r="AA848" i="91"/>
  <c r="AF847" i="91"/>
  <c r="AE847" i="91"/>
  <c r="AD847" i="91"/>
  <c r="AC847" i="91"/>
  <c r="AB847" i="91"/>
  <c r="AA847" i="91"/>
  <c r="AF846" i="91"/>
  <c r="AE846" i="91"/>
  <c r="AD846" i="91"/>
  <c r="AC846" i="91"/>
  <c r="AB846" i="91"/>
  <c r="AA846" i="91"/>
  <c r="AF845" i="91"/>
  <c r="AE845" i="91"/>
  <c r="AD845" i="91"/>
  <c r="AC845" i="91"/>
  <c r="AB845" i="91"/>
  <c r="AA845" i="91"/>
  <c r="AF844" i="91"/>
  <c r="AE844" i="91"/>
  <c r="AD844" i="91"/>
  <c r="AC844" i="91"/>
  <c r="AB844" i="91"/>
  <c r="AA844" i="91"/>
  <c r="AF843" i="91"/>
  <c r="AE843" i="91"/>
  <c r="AD843" i="91"/>
  <c r="AC843" i="91"/>
  <c r="AB843" i="91"/>
  <c r="AA843" i="91"/>
  <c r="AF842" i="91"/>
  <c r="AE842" i="91"/>
  <c r="AD842" i="91"/>
  <c r="AC842" i="91"/>
  <c r="AB842" i="91"/>
  <c r="AA842" i="91"/>
  <c r="AF841" i="91"/>
  <c r="AE841" i="91"/>
  <c r="AD841" i="91"/>
  <c r="AC841" i="91"/>
  <c r="AB841" i="91"/>
  <c r="AA841" i="91"/>
  <c r="AF840" i="91"/>
  <c r="AE840" i="91"/>
  <c r="AD840" i="91"/>
  <c r="AC840" i="91"/>
  <c r="AB840" i="91"/>
  <c r="AA840" i="91"/>
  <c r="AF839" i="91"/>
  <c r="AE839" i="91"/>
  <c r="AD839" i="91"/>
  <c r="AC839" i="91"/>
  <c r="AB839" i="91"/>
  <c r="AA839" i="91"/>
  <c r="AF838" i="91"/>
  <c r="AE838" i="91"/>
  <c r="AD838" i="91"/>
  <c r="AC838" i="91"/>
  <c r="AB838" i="91"/>
  <c r="AA838" i="91"/>
  <c r="AF837" i="91"/>
  <c r="AE837" i="91"/>
  <c r="AD837" i="91"/>
  <c r="AC837" i="91"/>
  <c r="AB837" i="91"/>
  <c r="AA837" i="91"/>
  <c r="AF836" i="91"/>
  <c r="AE836" i="91"/>
  <c r="AD836" i="91"/>
  <c r="AC836" i="91"/>
  <c r="AB836" i="91"/>
  <c r="AA836" i="91"/>
  <c r="AF835" i="91"/>
  <c r="AE835" i="91"/>
  <c r="AD835" i="91"/>
  <c r="AC835" i="91"/>
  <c r="AB835" i="91"/>
  <c r="AA835" i="91"/>
  <c r="AF834" i="91"/>
  <c r="AE834" i="91"/>
  <c r="AD834" i="91"/>
  <c r="AC834" i="91"/>
  <c r="AB834" i="91"/>
  <c r="AA834" i="91"/>
  <c r="AF833" i="91"/>
  <c r="AE833" i="91"/>
  <c r="AD833" i="91"/>
  <c r="AC833" i="91"/>
  <c r="AB833" i="91"/>
  <c r="AA833" i="91"/>
  <c r="AF832" i="91"/>
  <c r="AE832" i="91"/>
  <c r="AD832" i="91"/>
  <c r="AC832" i="91"/>
  <c r="AB832" i="91"/>
  <c r="AA832" i="91"/>
  <c r="AF831" i="91"/>
  <c r="AE831" i="91"/>
  <c r="AD831" i="91"/>
  <c r="AC831" i="91"/>
  <c r="AB831" i="91"/>
  <c r="AA831" i="91"/>
  <c r="AF827" i="91"/>
  <c r="AE827" i="91"/>
  <c r="AD827" i="91"/>
  <c r="AC827" i="91"/>
  <c r="AB827" i="91"/>
  <c r="AA827" i="91"/>
  <c r="AF826" i="91"/>
  <c r="AE826" i="91"/>
  <c r="AD826" i="91"/>
  <c r="AC826" i="91"/>
  <c r="AB826" i="91"/>
  <c r="AA826" i="91"/>
  <c r="AF825" i="91"/>
  <c r="AE825" i="91"/>
  <c r="AD825" i="91"/>
  <c r="AC825" i="91"/>
  <c r="AB825" i="91"/>
  <c r="AA825" i="91"/>
  <c r="AF824" i="91"/>
  <c r="AE824" i="91"/>
  <c r="AB824" i="91"/>
  <c r="AF823" i="91"/>
  <c r="AE823" i="91"/>
  <c r="AD823" i="91"/>
  <c r="AC823" i="91"/>
  <c r="AB823" i="91"/>
  <c r="AA823" i="91"/>
  <c r="AF822" i="91"/>
  <c r="AE822" i="91"/>
  <c r="AD822" i="91"/>
  <c r="AC822" i="91"/>
  <c r="AB822" i="91"/>
  <c r="AA822" i="91"/>
  <c r="AF821" i="91"/>
  <c r="AE821" i="91"/>
  <c r="AD821" i="91"/>
  <c r="AC821" i="91"/>
  <c r="AB821" i="91"/>
  <c r="AA821" i="91"/>
  <c r="AF820" i="91"/>
  <c r="AE820" i="91"/>
  <c r="AD820" i="91"/>
  <c r="AC820" i="91"/>
  <c r="AB820" i="91"/>
  <c r="AA820" i="91"/>
  <c r="AF819" i="91"/>
  <c r="AE819" i="91"/>
  <c r="AD819" i="91"/>
  <c r="AC819" i="91"/>
  <c r="AB819" i="91"/>
  <c r="AA819" i="91"/>
  <c r="AF818" i="91"/>
  <c r="AE818" i="91"/>
  <c r="AD818" i="91"/>
  <c r="AC818" i="91"/>
  <c r="AB818" i="91"/>
  <c r="AA818" i="91"/>
  <c r="AF817" i="91"/>
  <c r="AE817" i="91"/>
  <c r="AD817" i="91"/>
  <c r="AC817" i="91"/>
  <c r="AB817" i="91"/>
  <c r="AA817" i="91"/>
  <c r="AF816" i="91"/>
  <c r="AE816" i="91"/>
  <c r="AD816" i="91"/>
  <c r="AC816" i="91"/>
  <c r="AB816" i="91"/>
  <c r="AA816" i="91"/>
  <c r="AF815" i="91"/>
  <c r="AE815" i="91"/>
  <c r="AD815" i="91"/>
  <c r="AC815" i="91"/>
  <c r="AB815" i="91"/>
  <c r="AA815" i="91"/>
  <c r="AF814" i="91"/>
  <c r="AE814" i="91"/>
  <c r="AD814" i="91"/>
  <c r="AC814" i="91"/>
  <c r="AB814" i="91"/>
  <c r="AA814" i="91"/>
  <c r="AF813" i="91"/>
  <c r="AE813" i="91"/>
  <c r="AD813" i="91"/>
  <c r="AC813" i="91"/>
  <c r="AB813" i="91"/>
  <c r="AA813" i="91"/>
  <c r="AF812" i="91"/>
  <c r="AE812" i="91"/>
  <c r="AD812" i="91"/>
  <c r="AC812" i="91"/>
  <c r="AB812" i="91"/>
  <c r="AA812" i="91"/>
  <c r="AF811" i="91"/>
  <c r="AE811" i="91"/>
  <c r="AD811" i="91"/>
  <c r="AC811" i="91"/>
  <c r="AB811" i="91"/>
  <c r="AA811" i="91"/>
  <c r="AF810" i="91"/>
  <c r="AE810" i="91"/>
  <c r="AD810" i="91"/>
  <c r="AC810" i="91"/>
  <c r="AB810" i="91"/>
  <c r="AA810" i="91"/>
  <c r="AF809" i="91"/>
  <c r="AE809" i="91"/>
  <c r="AD809" i="91"/>
  <c r="AC809" i="91"/>
  <c r="AB809" i="91"/>
  <c r="AA809" i="91"/>
  <c r="AF808" i="91"/>
  <c r="AE808" i="91"/>
  <c r="AD808" i="91"/>
  <c r="AC808" i="91"/>
  <c r="AB808" i="91"/>
  <c r="AA808" i="91"/>
  <c r="AF807" i="91"/>
  <c r="AE807" i="91"/>
  <c r="AD807" i="91"/>
  <c r="AC807" i="91"/>
  <c r="AB807" i="91"/>
  <c r="AA807" i="91"/>
  <c r="AF806" i="91"/>
  <c r="AE806" i="91"/>
  <c r="AD806" i="91"/>
  <c r="AC806" i="91"/>
  <c r="AB806" i="91"/>
  <c r="AA806" i="91"/>
  <c r="AF805" i="91"/>
  <c r="AE805" i="91"/>
  <c r="AD805" i="91"/>
  <c r="AC805" i="91"/>
  <c r="AB805" i="91"/>
  <c r="AA805" i="91"/>
  <c r="AF804" i="91"/>
  <c r="AE804" i="91"/>
  <c r="AD804" i="91"/>
  <c r="AC804" i="91"/>
  <c r="AB804" i="91"/>
  <c r="AA804" i="91"/>
  <c r="AF803" i="91"/>
  <c r="AE803" i="91"/>
  <c r="AD803" i="91"/>
  <c r="AC803" i="91"/>
  <c r="AB803" i="91"/>
  <c r="AA803" i="91"/>
  <c r="AF802" i="91"/>
  <c r="AE802" i="91"/>
  <c r="AD802" i="91"/>
  <c r="AC802" i="91"/>
  <c r="AB802" i="91"/>
  <c r="AA802" i="91"/>
  <c r="AF801" i="91"/>
  <c r="AE801" i="91"/>
  <c r="AD801" i="91"/>
  <c r="AC801" i="91"/>
  <c r="AB801" i="91"/>
  <c r="AA801" i="91"/>
  <c r="AF800" i="91"/>
  <c r="AE800" i="91"/>
  <c r="AD800" i="91"/>
  <c r="AC800" i="91"/>
  <c r="AB800" i="91"/>
  <c r="AA800" i="91"/>
  <c r="AF799" i="91"/>
  <c r="AE799" i="91"/>
  <c r="AD799" i="91"/>
  <c r="AC799" i="91"/>
  <c r="AB799" i="91"/>
  <c r="AA799" i="91"/>
  <c r="AF798" i="91"/>
  <c r="AE798" i="91"/>
  <c r="AD798" i="91"/>
  <c r="AC798" i="91"/>
  <c r="AB798" i="91"/>
  <c r="AA798" i="91"/>
  <c r="AF797" i="91"/>
  <c r="AE797" i="91"/>
  <c r="AD797" i="91"/>
  <c r="AC797" i="91"/>
  <c r="AB797" i="91"/>
  <c r="AA797" i="91"/>
  <c r="AF796" i="91"/>
  <c r="AE796" i="91"/>
  <c r="AD796" i="91"/>
  <c r="AC796" i="91"/>
  <c r="AB796" i="91"/>
  <c r="AA796" i="91"/>
  <c r="AF795" i="91"/>
  <c r="AE795" i="91"/>
  <c r="AD795" i="91"/>
  <c r="AC795" i="91"/>
  <c r="AB795" i="91"/>
  <c r="AA795" i="91"/>
  <c r="AF794" i="91"/>
  <c r="AE794" i="91"/>
  <c r="AD794" i="91"/>
  <c r="AC794" i="91"/>
  <c r="AB794" i="91"/>
  <c r="AA794" i="91"/>
  <c r="AF793" i="91"/>
  <c r="AE793" i="91"/>
  <c r="AD793" i="91"/>
  <c r="AC793" i="91"/>
  <c r="AB793" i="91"/>
  <c r="AA793" i="91"/>
  <c r="AF792" i="91"/>
  <c r="AE792" i="91"/>
  <c r="AD792" i="91"/>
  <c r="AC792" i="91"/>
  <c r="AB792" i="91"/>
  <c r="AA792" i="91"/>
  <c r="AF791" i="91"/>
  <c r="AE791" i="91"/>
  <c r="AD791" i="91"/>
  <c r="AC791" i="91"/>
  <c r="AB791" i="91"/>
  <c r="AA791" i="91"/>
  <c r="AF790" i="91"/>
  <c r="AE790" i="91"/>
  <c r="AD790" i="91"/>
  <c r="AC790" i="91"/>
  <c r="AB790" i="91"/>
  <c r="AA790" i="91"/>
  <c r="AF789" i="91"/>
  <c r="AE789" i="91"/>
  <c r="AD789" i="91"/>
  <c r="AC789" i="91"/>
  <c r="AB789" i="91"/>
  <c r="AA789" i="91"/>
  <c r="AF788" i="91"/>
  <c r="AE788" i="91"/>
  <c r="AD788" i="91"/>
  <c r="AC788" i="91"/>
  <c r="AB788" i="91"/>
  <c r="AA788" i="91"/>
  <c r="AF787" i="91"/>
  <c r="AE787" i="91"/>
  <c r="AD787" i="91"/>
  <c r="AC787" i="91"/>
  <c r="AB787" i="91"/>
  <c r="AA787" i="91"/>
  <c r="AF786" i="91"/>
  <c r="AE786" i="91"/>
  <c r="AD786" i="91"/>
  <c r="AC786" i="91"/>
  <c r="AB786" i="91"/>
  <c r="AA786" i="91"/>
  <c r="AF785" i="91"/>
  <c r="AE785" i="91"/>
  <c r="AD785" i="91"/>
  <c r="AC785" i="91"/>
  <c r="AB785" i="91"/>
  <c r="AA785" i="91"/>
  <c r="AF784" i="91"/>
  <c r="AE784" i="91"/>
  <c r="AD784" i="91"/>
  <c r="AC784" i="91"/>
  <c r="AB784" i="91"/>
  <c r="AA784" i="91"/>
  <c r="AF783" i="91"/>
  <c r="AE783" i="91"/>
  <c r="AD783" i="91"/>
  <c r="AC783" i="91"/>
  <c r="AB783" i="91"/>
  <c r="AA783" i="91"/>
  <c r="AF782" i="91"/>
  <c r="AE782" i="91"/>
  <c r="AD782" i="91"/>
  <c r="AC782" i="91"/>
  <c r="AB782" i="91"/>
  <c r="AA782" i="91"/>
  <c r="AF781" i="91"/>
  <c r="AE781" i="91"/>
  <c r="AD781" i="91"/>
  <c r="AC781" i="91"/>
  <c r="AB781" i="91"/>
  <c r="AA781" i="91"/>
  <c r="AF780" i="91"/>
  <c r="AE780" i="91"/>
  <c r="AD780" i="91"/>
  <c r="AC780" i="91"/>
  <c r="AB780" i="91"/>
  <c r="AA780" i="91"/>
  <c r="AF779" i="91"/>
  <c r="AE779" i="91"/>
  <c r="AD779" i="91"/>
  <c r="AC779" i="91"/>
  <c r="AB779" i="91"/>
  <c r="AA779" i="91"/>
  <c r="AF778" i="91"/>
  <c r="AE778" i="91"/>
  <c r="AD778" i="91"/>
  <c r="AC778" i="91"/>
  <c r="AB778" i="91"/>
  <c r="AA778" i="91"/>
  <c r="AF777" i="91"/>
  <c r="AE777" i="91"/>
  <c r="AD777" i="91"/>
  <c r="AC777" i="91"/>
  <c r="AB777" i="91"/>
  <c r="AA777" i="91"/>
  <c r="AF776" i="91"/>
  <c r="AE776" i="91"/>
  <c r="AD776" i="91"/>
  <c r="AC776" i="91"/>
  <c r="AB776" i="91"/>
  <c r="AA776" i="91"/>
  <c r="AF775" i="91"/>
  <c r="AE775" i="91"/>
  <c r="AD775" i="91"/>
  <c r="AC775" i="91"/>
  <c r="AB775" i="91"/>
  <c r="AA775" i="91"/>
  <c r="AF774" i="91"/>
  <c r="AE774" i="91"/>
  <c r="AD774" i="91"/>
  <c r="AC774" i="91"/>
  <c r="AB774" i="91"/>
  <c r="AA774" i="91"/>
  <c r="AF773" i="91"/>
  <c r="AE773" i="91"/>
  <c r="AD773" i="91"/>
  <c r="AC773" i="91"/>
  <c r="AB773" i="91"/>
  <c r="AA773" i="91"/>
  <c r="AF772" i="91"/>
  <c r="AE772" i="91"/>
  <c r="AD772" i="91"/>
  <c r="AC772" i="91"/>
  <c r="AB772" i="91"/>
  <c r="AA772" i="91"/>
  <c r="AF771" i="91"/>
  <c r="AE771" i="91"/>
  <c r="AD771" i="91"/>
  <c r="AC771" i="91"/>
  <c r="AB771" i="91"/>
  <c r="AA771" i="91"/>
  <c r="AF770" i="91"/>
  <c r="AE770" i="91"/>
  <c r="AD770" i="91"/>
  <c r="AC770" i="91"/>
  <c r="AB770" i="91"/>
  <c r="AA770" i="91"/>
  <c r="AF769" i="91"/>
  <c r="AE769" i="91"/>
  <c r="AD769" i="91"/>
  <c r="AC769" i="91"/>
  <c r="AB769" i="91"/>
  <c r="AA769" i="91"/>
  <c r="AF768" i="91"/>
  <c r="AE768" i="91"/>
  <c r="AD768" i="91"/>
  <c r="AC768" i="91"/>
  <c r="AB768" i="91"/>
  <c r="AA768" i="91"/>
  <c r="AF767" i="91"/>
  <c r="AE767" i="91"/>
  <c r="AD767" i="91"/>
  <c r="AC767" i="91"/>
  <c r="AB767" i="91"/>
  <c r="AA767" i="91"/>
  <c r="AF766" i="91"/>
  <c r="AE766" i="91"/>
  <c r="AD766" i="91"/>
  <c r="AC766" i="91"/>
  <c r="AB766" i="91"/>
  <c r="AA766" i="91"/>
  <c r="AF765" i="91"/>
  <c r="AE765" i="91"/>
  <c r="AD765" i="91"/>
  <c r="AC765" i="91"/>
  <c r="AB765" i="91"/>
  <c r="AA765" i="91"/>
  <c r="AF764" i="91"/>
  <c r="AE764" i="91"/>
  <c r="AD764" i="91"/>
  <c r="AC764" i="91"/>
  <c r="AB764" i="91"/>
  <c r="AA764" i="91"/>
  <c r="AF763" i="91"/>
  <c r="AE763" i="91"/>
  <c r="AD763" i="91"/>
  <c r="AC763" i="91"/>
  <c r="AB763" i="91"/>
  <c r="AA763" i="91"/>
  <c r="AF762" i="91"/>
  <c r="AE762" i="91"/>
  <c r="AD762" i="91"/>
  <c r="AC762" i="91"/>
  <c r="AB762" i="91"/>
  <c r="AA762" i="91"/>
  <c r="AF761" i="91"/>
  <c r="AE761" i="91"/>
  <c r="AD761" i="91"/>
  <c r="AC761" i="91"/>
  <c r="AB761" i="91"/>
  <c r="AA761" i="91"/>
  <c r="AF760" i="91"/>
  <c r="AE760" i="91"/>
  <c r="AD760" i="91"/>
  <c r="AC760" i="91"/>
  <c r="AB760" i="91"/>
  <c r="AA760" i="91"/>
  <c r="AF759" i="91"/>
  <c r="AE759" i="91"/>
  <c r="AD759" i="91"/>
  <c r="AC759" i="91"/>
  <c r="AB759" i="91"/>
  <c r="AA759" i="91"/>
  <c r="AF758" i="91"/>
  <c r="AE758" i="91"/>
  <c r="AD758" i="91"/>
  <c r="AC758" i="91"/>
  <c r="AB758" i="91"/>
  <c r="AA758" i="91"/>
  <c r="AF757" i="91"/>
  <c r="AE757" i="91"/>
  <c r="AD757" i="91"/>
  <c r="AC757" i="91"/>
  <c r="AB757" i="91"/>
  <c r="AA757" i="91"/>
  <c r="AF756" i="91"/>
  <c r="AE756" i="91"/>
  <c r="AD756" i="91"/>
  <c r="AC756" i="91"/>
  <c r="AB756" i="91"/>
  <c r="AA756" i="91"/>
  <c r="AF755" i="91"/>
  <c r="AE755" i="91"/>
  <c r="AD755" i="91"/>
  <c r="AC755" i="91"/>
  <c r="AB755" i="91"/>
  <c r="AA755" i="91"/>
  <c r="AF754" i="91"/>
  <c r="AE754" i="91"/>
  <c r="AD754" i="91"/>
  <c r="AC754" i="91"/>
  <c r="AB754" i="91"/>
  <c r="AA754" i="91"/>
  <c r="AF753" i="91"/>
  <c r="AE753" i="91"/>
  <c r="AD753" i="91"/>
  <c r="AC753" i="91"/>
  <c r="AB753" i="91"/>
  <c r="AA753" i="91"/>
  <c r="AF752" i="91"/>
  <c r="AE752" i="91"/>
  <c r="AD752" i="91"/>
  <c r="AC752" i="91"/>
  <c r="AB752" i="91"/>
  <c r="AA752" i="91"/>
  <c r="AF751" i="91"/>
  <c r="AE751" i="91"/>
  <c r="AD751" i="91"/>
  <c r="AC751" i="91"/>
  <c r="AB751" i="91"/>
  <c r="AA751" i="91"/>
  <c r="AF750" i="91"/>
  <c r="AE750" i="91"/>
  <c r="AD750" i="91"/>
  <c r="AC750" i="91"/>
  <c r="AB750" i="91"/>
  <c r="AA750" i="91"/>
  <c r="AF749" i="91"/>
  <c r="AE749" i="91"/>
  <c r="AD749" i="91"/>
  <c r="AC749" i="91"/>
  <c r="AB749" i="91"/>
  <c r="AA749" i="91"/>
  <c r="AF748" i="91"/>
  <c r="AE748" i="91"/>
  <c r="AD748" i="91"/>
  <c r="AC748" i="91"/>
  <c r="AB748" i="91"/>
  <c r="AA748" i="91"/>
  <c r="AF747" i="91"/>
  <c r="AE747" i="91"/>
  <c r="AD747" i="91"/>
  <c r="AC747" i="91"/>
  <c r="AB747" i="91"/>
  <c r="AA747" i="91"/>
  <c r="AF746" i="91"/>
  <c r="AE746" i="91"/>
  <c r="AD746" i="91"/>
  <c r="AC746" i="91"/>
  <c r="AB746" i="91"/>
  <c r="AA746" i="91"/>
  <c r="AF745" i="91"/>
  <c r="AE745" i="91"/>
  <c r="AD745" i="91"/>
  <c r="AC745" i="91"/>
  <c r="AB745" i="91"/>
  <c r="AA745" i="91"/>
  <c r="AF744" i="91"/>
  <c r="AE744" i="91"/>
  <c r="AD744" i="91"/>
  <c r="AC744" i="91"/>
  <c r="AB744" i="91"/>
  <c r="AA744" i="91"/>
  <c r="AF743" i="91"/>
  <c r="AE743" i="91"/>
  <c r="AD743" i="91"/>
  <c r="AC743" i="91"/>
  <c r="AB743" i="91"/>
  <c r="AA743" i="91"/>
  <c r="AF742" i="91"/>
  <c r="AE742" i="91"/>
  <c r="AD742" i="91"/>
  <c r="AC742" i="91"/>
  <c r="AB742" i="91"/>
  <c r="AA742" i="91"/>
  <c r="AF741" i="91"/>
  <c r="AE741" i="91"/>
  <c r="AD741" i="91"/>
  <c r="AC741" i="91"/>
  <c r="AB741" i="91"/>
  <c r="AA741" i="91"/>
  <c r="AF740" i="91"/>
  <c r="AE740" i="91"/>
  <c r="AD740" i="91"/>
  <c r="AC740" i="91"/>
  <c r="AB740" i="91"/>
  <c r="AA740" i="91"/>
  <c r="AF739" i="91"/>
  <c r="AE739" i="91"/>
  <c r="AD739" i="91"/>
  <c r="AC739" i="91"/>
  <c r="AB739" i="91"/>
  <c r="AA739" i="91"/>
  <c r="AF738" i="91"/>
  <c r="AE738" i="91"/>
  <c r="AD738" i="91"/>
  <c r="AC738" i="91"/>
  <c r="AB738" i="91"/>
  <c r="AA738" i="91"/>
  <c r="AF737" i="91"/>
  <c r="AE737" i="91"/>
  <c r="AD737" i="91"/>
  <c r="AC737" i="91"/>
  <c r="AB737" i="91"/>
  <c r="AA737" i="91"/>
  <c r="AF736" i="91"/>
  <c r="AE736" i="91"/>
  <c r="AD736" i="91"/>
  <c r="AC736" i="91"/>
  <c r="AB736" i="91"/>
  <c r="AA736" i="91"/>
  <c r="AF735" i="91"/>
  <c r="AE735" i="91"/>
  <c r="AD735" i="91"/>
  <c r="AC735" i="91"/>
  <c r="AB735" i="91"/>
  <c r="AA735" i="91"/>
  <c r="AF734" i="91"/>
  <c r="AE734" i="91"/>
  <c r="AD734" i="91"/>
  <c r="AC734" i="91"/>
  <c r="AB734" i="91"/>
  <c r="AA734" i="91"/>
  <c r="AF733" i="91"/>
  <c r="AE733" i="91"/>
  <c r="AD733" i="91"/>
  <c r="AC733" i="91"/>
  <c r="AB733" i="91"/>
  <c r="AA733" i="91"/>
  <c r="AF732" i="91"/>
  <c r="AE732" i="91"/>
  <c r="AD732" i="91"/>
  <c r="AC732" i="91"/>
  <c r="AB732" i="91"/>
  <c r="AA732" i="91"/>
  <c r="AF731" i="91"/>
  <c r="AE731" i="91"/>
  <c r="AD731" i="91"/>
  <c r="AC731" i="91"/>
  <c r="AB731" i="91"/>
  <c r="AA731" i="91"/>
  <c r="AF730" i="91"/>
  <c r="AE730" i="91"/>
  <c r="AD730" i="91"/>
  <c r="AC730" i="91"/>
  <c r="AB730" i="91"/>
  <c r="AA730" i="91"/>
  <c r="AF729" i="91"/>
  <c r="AE729" i="91"/>
  <c r="AD729" i="91"/>
  <c r="AC729" i="91"/>
  <c r="AB729" i="91"/>
  <c r="AA729" i="91"/>
  <c r="AF728" i="91"/>
  <c r="AE728" i="91"/>
  <c r="AD728" i="91"/>
  <c r="AC728" i="91"/>
  <c r="AB728" i="91"/>
  <c r="AA728" i="91"/>
  <c r="AF727" i="91"/>
  <c r="AE727" i="91"/>
  <c r="AD727" i="91"/>
  <c r="AC727" i="91"/>
  <c r="AB727" i="91"/>
  <c r="AA727" i="91"/>
  <c r="AF726" i="91"/>
  <c r="AE726" i="91"/>
  <c r="AD726" i="91"/>
  <c r="AC726" i="91"/>
  <c r="AB726" i="91"/>
  <c r="AA726" i="91"/>
  <c r="AF725" i="91"/>
  <c r="AE725" i="91"/>
  <c r="AD725" i="91"/>
  <c r="AC725" i="91"/>
  <c r="AB725" i="91"/>
  <c r="AA725" i="91"/>
  <c r="AF724" i="91"/>
  <c r="AE724" i="91"/>
  <c r="AD724" i="91"/>
  <c r="AC724" i="91"/>
  <c r="AB724" i="91"/>
  <c r="AA724" i="91"/>
  <c r="AF723" i="91"/>
  <c r="AE723" i="91"/>
  <c r="AD723" i="91"/>
  <c r="AC723" i="91"/>
  <c r="AB723" i="91"/>
  <c r="AA723" i="91"/>
  <c r="AF722" i="91"/>
  <c r="AE722" i="91"/>
  <c r="AD722" i="91"/>
  <c r="AC722" i="91"/>
  <c r="AB722" i="91"/>
  <c r="AA722" i="91"/>
  <c r="AF721" i="91"/>
  <c r="AE721" i="91"/>
  <c r="AD721" i="91"/>
  <c r="AC721" i="91"/>
  <c r="AB721" i="91"/>
  <c r="AA721" i="91"/>
  <c r="AF720" i="91"/>
  <c r="AE720" i="91"/>
  <c r="AD720" i="91"/>
  <c r="AC720" i="91"/>
  <c r="AB720" i="91"/>
  <c r="AA720" i="91"/>
  <c r="AF719" i="91"/>
  <c r="AE719" i="91"/>
  <c r="AD719" i="91"/>
  <c r="AC719" i="91"/>
  <c r="AB719" i="91"/>
  <c r="AA719" i="91"/>
  <c r="AF718" i="91"/>
  <c r="AE718" i="91"/>
  <c r="AD718" i="91"/>
  <c r="AC718" i="91"/>
  <c r="AB718" i="91"/>
  <c r="AA718" i="91"/>
  <c r="AF717" i="91"/>
  <c r="AE717" i="91"/>
  <c r="AD717" i="91"/>
  <c r="AC717" i="91"/>
  <c r="AB717" i="91"/>
  <c r="AA717" i="91"/>
  <c r="AF716" i="91"/>
  <c r="AE716" i="91"/>
  <c r="AD716" i="91"/>
  <c r="AC716" i="91"/>
  <c r="AB716" i="91"/>
  <c r="AA716" i="91"/>
  <c r="AF715" i="91"/>
  <c r="AE715" i="91"/>
  <c r="AD715" i="91"/>
  <c r="AC715" i="91"/>
  <c r="AB715" i="91"/>
  <c r="AA715" i="91"/>
  <c r="AF714" i="91"/>
  <c r="AE714" i="91"/>
  <c r="AD714" i="91"/>
  <c r="AC714" i="91"/>
  <c r="AB714" i="91"/>
  <c r="AA714" i="91"/>
  <c r="AF713" i="91"/>
  <c r="AE713" i="91"/>
  <c r="AD713" i="91"/>
  <c r="AC713" i="91"/>
  <c r="AB713" i="91"/>
  <c r="AA713" i="91"/>
  <c r="AF712" i="91"/>
  <c r="AE712" i="91"/>
  <c r="AD712" i="91"/>
  <c r="AC712" i="91"/>
  <c r="AB712" i="91"/>
  <c r="AA712" i="91"/>
  <c r="AF711" i="91"/>
  <c r="AE711" i="91"/>
  <c r="AD711" i="91"/>
  <c r="AC711" i="91"/>
  <c r="AB711" i="91"/>
  <c r="AA711" i="91"/>
  <c r="AF710" i="91"/>
  <c r="AE710" i="91"/>
  <c r="AD710" i="91"/>
  <c r="AC710" i="91"/>
  <c r="AB710" i="91"/>
  <c r="AA710" i="91"/>
  <c r="AF709" i="91"/>
  <c r="AE709" i="91"/>
  <c r="AD709" i="91"/>
  <c r="AC709" i="91"/>
  <c r="AB709" i="91"/>
  <c r="AA709" i="91"/>
  <c r="AF708" i="91"/>
  <c r="AE708" i="91"/>
  <c r="AD708" i="91"/>
  <c r="AC708" i="91"/>
  <c r="AB708" i="91"/>
  <c r="AA708" i="91"/>
  <c r="AF707" i="91"/>
  <c r="AE707" i="91"/>
  <c r="AD707" i="91"/>
  <c r="AC707" i="91"/>
  <c r="AB707" i="91"/>
  <c r="AA707" i="91"/>
  <c r="AF706" i="91"/>
  <c r="AE706" i="91"/>
  <c r="AD706" i="91"/>
  <c r="AC706" i="91"/>
  <c r="AB706" i="91"/>
  <c r="AA706" i="91"/>
  <c r="AF705" i="91"/>
  <c r="AE705" i="91"/>
  <c r="AD705" i="91"/>
  <c r="AC705" i="91"/>
  <c r="AB705" i="91"/>
  <c r="AA705" i="91"/>
  <c r="AF704" i="91"/>
  <c r="AE704" i="91"/>
  <c r="AD704" i="91"/>
  <c r="AC704" i="91"/>
  <c r="AB704" i="91"/>
  <c r="AA704" i="91"/>
  <c r="AF703" i="91"/>
  <c r="AE703" i="91"/>
  <c r="AD703" i="91"/>
  <c r="AC703" i="91"/>
  <c r="AB703" i="91"/>
  <c r="AA703" i="91"/>
  <c r="AF702" i="91"/>
  <c r="AE702" i="91"/>
  <c r="AD702" i="91"/>
  <c r="AC702" i="91"/>
  <c r="AB702" i="91"/>
  <c r="AA702" i="91"/>
  <c r="AF701" i="91"/>
  <c r="AE701" i="91"/>
  <c r="AD701" i="91"/>
  <c r="AC701" i="91"/>
  <c r="AB701" i="91"/>
  <c r="AA701" i="91"/>
  <c r="AF700" i="91"/>
  <c r="AE700" i="91"/>
  <c r="AD700" i="91"/>
  <c r="AC700" i="91"/>
  <c r="AB700" i="91"/>
  <c r="AA700" i="91"/>
  <c r="AF699" i="91"/>
  <c r="AE699" i="91"/>
  <c r="AD699" i="91"/>
  <c r="AC699" i="91"/>
  <c r="AB699" i="91"/>
  <c r="AA699" i="91"/>
  <c r="AF698" i="91"/>
  <c r="AE698" i="91"/>
  <c r="AD698" i="91"/>
  <c r="AC698" i="91"/>
  <c r="AB698" i="91"/>
  <c r="AA698" i="91"/>
  <c r="AF697" i="91"/>
  <c r="AE697" i="91"/>
  <c r="AD697" i="91"/>
  <c r="AC697" i="91"/>
  <c r="AB697" i="91"/>
  <c r="AA697" i="91"/>
  <c r="AF696" i="91"/>
  <c r="AE696" i="91"/>
  <c r="AD696" i="91"/>
  <c r="AC696" i="91"/>
  <c r="AB696" i="91"/>
  <c r="AA696" i="91"/>
  <c r="AF695" i="91"/>
  <c r="AE695" i="91"/>
  <c r="AD695" i="91"/>
  <c r="AC695" i="91"/>
  <c r="AB695" i="91"/>
  <c r="AA695" i="91"/>
  <c r="AF694" i="91"/>
  <c r="AE694" i="91"/>
  <c r="AD694" i="91"/>
  <c r="AC694" i="91"/>
  <c r="AB694" i="91"/>
  <c r="AA694" i="91"/>
  <c r="AF693" i="91"/>
  <c r="AE693" i="91"/>
  <c r="AD693" i="91"/>
  <c r="AC693" i="91"/>
  <c r="AB693" i="91"/>
  <c r="AA693" i="91"/>
  <c r="AF692" i="91"/>
  <c r="AE692" i="91"/>
  <c r="AD692" i="91"/>
  <c r="AC692" i="91"/>
  <c r="AB692" i="91"/>
  <c r="AA692" i="91"/>
  <c r="AF691" i="91"/>
  <c r="AE691" i="91"/>
  <c r="AD691" i="91"/>
  <c r="AC691" i="91"/>
  <c r="AB691" i="91"/>
  <c r="AA691" i="91"/>
  <c r="AF690" i="91"/>
  <c r="AE690" i="91"/>
  <c r="AD690" i="91"/>
  <c r="AC690" i="91"/>
  <c r="AB690" i="91"/>
  <c r="AA690" i="91"/>
  <c r="AF689" i="91"/>
  <c r="AE689" i="91"/>
  <c r="AD689" i="91"/>
  <c r="AC689" i="91"/>
  <c r="AB689" i="91"/>
  <c r="AA689" i="91"/>
  <c r="AF688" i="91"/>
  <c r="AE688" i="91"/>
  <c r="AD688" i="91"/>
  <c r="AC688" i="91"/>
  <c r="AB688" i="91"/>
  <c r="AA688" i="91"/>
  <c r="AF687" i="91"/>
  <c r="AE687" i="91"/>
  <c r="AD687" i="91"/>
  <c r="AC687" i="91"/>
  <c r="AB687" i="91"/>
  <c r="AA687" i="91"/>
  <c r="AF686" i="91"/>
  <c r="AE686" i="91"/>
  <c r="AD686" i="91"/>
  <c r="AC686" i="91"/>
  <c r="AB686" i="91"/>
  <c r="AA686" i="91"/>
  <c r="AF685" i="91"/>
  <c r="AE685" i="91"/>
  <c r="AD685" i="91"/>
  <c r="AC685" i="91"/>
  <c r="AB685" i="91"/>
  <c r="AA685" i="91"/>
  <c r="AF681" i="91"/>
  <c r="AE681" i="91"/>
  <c r="AD681" i="91"/>
  <c r="AC681" i="91"/>
  <c r="AB681" i="91"/>
  <c r="AA681" i="91"/>
  <c r="AF680" i="91"/>
  <c r="AE680" i="91"/>
  <c r="AD680" i="91"/>
  <c r="AC680" i="91"/>
  <c r="AB680" i="91"/>
  <c r="AA680" i="91"/>
  <c r="AF679" i="91"/>
  <c r="AE679" i="91"/>
  <c r="AD679" i="91"/>
  <c r="AC679" i="91"/>
  <c r="AB679" i="91"/>
  <c r="AA679" i="91"/>
  <c r="AC678" i="91"/>
  <c r="AF677" i="91"/>
  <c r="AE677" i="91"/>
  <c r="AD677" i="91"/>
  <c r="AC677" i="91"/>
  <c r="AB677" i="91"/>
  <c r="AA677" i="91"/>
  <c r="AF676" i="91"/>
  <c r="AE676" i="91"/>
  <c r="AD676" i="91"/>
  <c r="AC676" i="91"/>
  <c r="AB676" i="91"/>
  <c r="AA676" i="91"/>
  <c r="AF675" i="91"/>
  <c r="AE675" i="91"/>
  <c r="AD675" i="91"/>
  <c r="AC675" i="91"/>
  <c r="AB675" i="91"/>
  <c r="AA675" i="91"/>
  <c r="AF674" i="91"/>
  <c r="AE674" i="91"/>
  <c r="AD674" i="91"/>
  <c r="AC674" i="91"/>
  <c r="AB674" i="91"/>
  <c r="AA674" i="91"/>
  <c r="AF673" i="91"/>
  <c r="AE673" i="91"/>
  <c r="AD673" i="91"/>
  <c r="AC673" i="91"/>
  <c r="AB673" i="91"/>
  <c r="AA673" i="91"/>
  <c r="AF672" i="91"/>
  <c r="AE672" i="91"/>
  <c r="AD672" i="91"/>
  <c r="AC672" i="91"/>
  <c r="AB672" i="91"/>
  <c r="AA672" i="91"/>
  <c r="AF671" i="91"/>
  <c r="AE671" i="91"/>
  <c r="AD671" i="91"/>
  <c r="AC671" i="91"/>
  <c r="AB671" i="91"/>
  <c r="AA671" i="91"/>
  <c r="AF670" i="91"/>
  <c r="AE670" i="91"/>
  <c r="AD670" i="91"/>
  <c r="AC670" i="91"/>
  <c r="AB670" i="91"/>
  <c r="AA670" i="91"/>
  <c r="AF669" i="91"/>
  <c r="AE669" i="91"/>
  <c r="AD669" i="91"/>
  <c r="AC669" i="91"/>
  <c r="AB669" i="91"/>
  <c r="AA669" i="91"/>
  <c r="AF668" i="91"/>
  <c r="AE668" i="91"/>
  <c r="AD668" i="91"/>
  <c r="AC668" i="91"/>
  <c r="AB668" i="91"/>
  <c r="AA668" i="91"/>
  <c r="AF667" i="91"/>
  <c r="AE667" i="91"/>
  <c r="AD667" i="91"/>
  <c r="AC667" i="91"/>
  <c r="AB667" i="91"/>
  <c r="AA667" i="91"/>
  <c r="AF666" i="91"/>
  <c r="AE666" i="91"/>
  <c r="AD666" i="91"/>
  <c r="AC666" i="91"/>
  <c r="AB666" i="91"/>
  <c r="AA666" i="91"/>
  <c r="AF665" i="91"/>
  <c r="AE665" i="91"/>
  <c r="AD665" i="91"/>
  <c r="AC665" i="91"/>
  <c r="AB665" i="91"/>
  <c r="AA665" i="91"/>
  <c r="AF664" i="91"/>
  <c r="AE664" i="91"/>
  <c r="AD664" i="91"/>
  <c r="AC664" i="91"/>
  <c r="AB664" i="91"/>
  <c r="AA664" i="91"/>
  <c r="AF663" i="91"/>
  <c r="AE663" i="91"/>
  <c r="AD663" i="91"/>
  <c r="AC663" i="91"/>
  <c r="AB663" i="91"/>
  <c r="AA663" i="91"/>
  <c r="AF662" i="91"/>
  <c r="AE662" i="91"/>
  <c r="AD662" i="91"/>
  <c r="AC662" i="91"/>
  <c r="AB662" i="91"/>
  <c r="AA662" i="91"/>
  <c r="AF661" i="91"/>
  <c r="AE661" i="91"/>
  <c r="AD661" i="91"/>
  <c r="AC661" i="91"/>
  <c r="AB661" i="91"/>
  <c r="AA661" i="91"/>
  <c r="AF660" i="91"/>
  <c r="AE660" i="91"/>
  <c r="AD660" i="91"/>
  <c r="AC660" i="91"/>
  <c r="AB660" i="91"/>
  <c r="AA660" i="91"/>
  <c r="AF659" i="91"/>
  <c r="AE659" i="91"/>
  <c r="AD659" i="91"/>
  <c r="AC659" i="91"/>
  <c r="AB659" i="91"/>
  <c r="AA659" i="91"/>
  <c r="AF658" i="91"/>
  <c r="AE658" i="91"/>
  <c r="AD658" i="91"/>
  <c r="AC658" i="91"/>
  <c r="AB658" i="91"/>
  <c r="AA658" i="91"/>
  <c r="AF657" i="91"/>
  <c r="AE657" i="91"/>
  <c r="AD657" i="91"/>
  <c r="AC657" i="91"/>
  <c r="AB657" i="91"/>
  <c r="AA657" i="91"/>
  <c r="AF656" i="91"/>
  <c r="AE656" i="91"/>
  <c r="AD656" i="91"/>
  <c r="AC656" i="91"/>
  <c r="AB656" i="91"/>
  <c r="AA656" i="91"/>
  <c r="AF655" i="91"/>
  <c r="AE655" i="91"/>
  <c r="AD655" i="91"/>
  <c r="AC655" i="91"/>
  <c r="AB655" i="91"/>
  <c r="AA655" i="91"/>
  <c r="AF654" i="91"/>
  <c r="AE654" i="91"/>
  <c r="AD654" i="91"/>
  <c r="AC654" i="91"/>
  <c r="AB654" i="91"/>
  <c r="AA654" i="91"/>
  <c r="AF653" i="91"/>
  <c r="AE653" i="91"/>
  <c r="AD653" i="91"/>
  <c r="AC653" i="91"/>
  <c r="AB653" i="91"/>
  <c r="AA653" i="91"/>
  <c r="AF652" i="91"/>
  <c r="AE652" i="91"/>
  <c r="AD652" i="91"/>
  <c r="AC652" i="91"/>
  <c r="AB652" i="91"/>
  <c r="AA652" i="91"/>
  <c r="AF651" i="91"/>
  <c r="AE651" i="91"/>
  <c r="AD651" i="91"/>
  <c r="AC651" i="91"/>
  <c r="AB651" i="91"/>
  <c r="AA651" i="91"/>
  <c r="AF650" i="91"/>
  <c r="AE650" i="91"/>
  <c r="AD650" i="91"/>
  <c r="AC650" i="91"/>
  <c r="AB650" i="91"/>
  <c r="AA650" i="91"/>
  <c r="AF649" i="91"/>
  <c r="AE649" i="91"/>
  <c r="AD649" i="91"/>
  <c r="AC649" i="91"/>
  <c r="AB649" i="91"/>
  <c r="AA649" i="91"/>
  <c r="AF648" i="91"/>
  <c r="AE648" i="91"/>
  <c r="AD648" i="91"/>
  <c r="AC648" i="91"/>
  <c r="AB648" i="91"/>
  <c r="AA648" i="91"/>
  <c r="AF647" i="91"/>
  <c r="AE647" i="91"/>
  <c r="AD647" i="91"/>
  <c r="AC647" i="91"/>
  <c r="AB647" i="91"/>
  <c r="AA647" i="91"/>
  <c r="AF646" i="91"/>
  <c r="AE646" i="91"/>
  <c r="AD646" i="91"/>
  <c r="AC646" i="91"/>
  <c r="AB646" i="91"/>
  <c r="AA646" i="91"/>
  <c r="AF645" i="91"/>
  <c r="AE645" i="91"/>
  <c r="AD645" i="91"/>
  <c r="AC645" i="91"/>
  <c r="AB645" i="91"/>
  <c r="AA645" i="91"/>
  <c r="AF644" i="91"/>
  <c r="AE644" i="91"/>
  <c r="AD644" i="91"/>
  <c r="AC644" i="91"/>
  <c r="AB644" i="91"/>
  <c r="AA644" i="91"/>
  <c r="AF643" i="91"/>
  <c r="AE643" i="91"/>
  <c r="AD643" i="91"/>
  <c r="AC643" i="91"/>
  <c r="AB643" i="91"/>
  <c r="AA643" i="91"/>
  <c r="AF642" i="91"/>
  <c r="AE642" i="91"/>
  <c r="AD642" i="91"/>
  <c r="AC642" i="91"/>
  <c r="AB642" i="91"/>
  <c r="AA642" i="91"/>
  <c r="AF641" i="91"/>
  <c r="AE641" i="91"/>
  <c r="AD641" i="91"/>
  <c r="AC641" i="91"/>
  <c r="AB641" i="91"/>
  <c r="AA641" i="91"/>
  <c r="AF640" i="91"/>
  <c r="AE640" i="91"/>
  <c r="AD640" i="91"/>
  <c r="AC640" i="91"/>
  <c r="AB640" i="91"/>
  <c r="AA640" i="91"/>
  <c r="AF639" i="91"/>
  <c r="AE639" i="91"/>
  <c r="AD639" i="91"/>
  <c r="AC639" i="91"/>
  <c r="AB639" i="91"/>
  <c r="AA639" i="91"/>
  <c r="AF638" i="91"/>
  <c r="AE638" i="91"/>
  <c r="AD638" i="91"/>
  <c r="AC638" i="91"/>
  <c r="AB638" i="91"/>
  <c r="AA638" i="91"/>
  <c r="AF637" i="91"/>
  <c r="AE637" i="91"/>
  <c r="AD637" i="91"/>
  <c r="AC637" i="91"/>
  <c r="AB637" i="91"/>
  <c r="AA637" i="91"/>
  <c r="AF636" i="91"/>
  <c r="AE636" i="91"/>
  <c r="AD636" i="91"/>
  <c r="AC636" i="91"/>
  <c r="AB636" i="91"/>
  <c r="AA636" i="91"/>
  <c r="AF635" i="91"/>
  <c r="AE635" i="91"/>
  <c r="AD635" i="91"/>
  <c r="AC635" i="91"/>
  <c r="AB635" i="91"/>
  <c r="AA635" i="91"/>
  <c r="AF634" i="91"/>
  <c r="AE634" i="91"/>
  <c r="AD634" i="91"/>
  <c r="AC634" i="91"/>
  <c r="AB634" i="91"/>
  <c r="AA634" i="91"/>
  <c r="AF633" i="91"/>
  <c r="AE633" i="91"/>
  <c r="AD633" i="91"/>
  <c r="AC633" i="91"/>
  <c r="AB633" i="91"/>
  <c r="AA633" i="91"/>
  <c r="AF632" i="91"/>
  <c r="AE632" i="91"/>
  <c r="AD632" i="91"/>
  <c r="AC632" i="91"/>
  <c r="AB632" i="91"/>
  <c r="AA632" i="91"/>
  <c r="AF631" i="91"/>
  <c r="AE631" i="91"/>
  <c r="AD631" i="91"/>
  <c r="AC631" i="91"/>
  <c r="AB631" i="91"/>
  <c r="AA631" i="91"/>
  <c r="AF630" i="91"/>
  <c r="AE630" i="91"/>
  <c r="AD630" i="91"/>
  <c r="AC630" i="91"/>
  <c r="AB630" i="91"/>
  <c r="AA630" i="91"/>
  <c r="AF629" i="91"/>
  <c r="AE629" i="91"/>
  <c r="AD629" i="91"/>
  <c r="AC629" i="91"/>
  <c r="AB629" i="91"/>
  <c r="AA629" i="91"/>
  <c r="AF628" i="91"/>
  <c r="AE628" i="91"/>
  <c r="AD628" i="91"/>
  <c r="AC628" i="91"/>
  <c r="AB628" i="91"/>
  <c r="AA628" i="91"/>
  <c r="AF627" i="91"/>
  <c r="AE627" i="91"/>
  <c r="AD627" i="91"/>
  <c r="AC627" i="91"/>
  <c r="AB627" i="91"/>
  <c r="AA627" i="91"/>
  <c r="AF626" i="91"/>
  <c r="AE626" i="91"/>
  <c r="AD626" i="91"/>
  <c r="AC626" i="91"/>
  <c r="AB626" i="91"/>
  <c r="AA626" i="91"/>
  <c r="AF625" i="91"/>
  <c r="AE625" i="91"/>
  <c r="AD625" i="91"/>
  <c r="AC625" i="91"/>
  <c r="AB625" i="91"/>
  <c r="AA625" i="91"/>
  <c r="AF624" i="91"/>
  <c r="AE624" i="91"/>
  <c r="AD624" i="91"/>
  <c r="AC624" i="91"/>
  <c r="AB624" i="91"/>
  <c r="AA624" i="91"/>
  <c r="AF623" i="91"/>
  <c r="AE623" i="91"/>
  <c r="AD623" i="91"/>
  <c r="AC623" i="91"/>
  <c r="AB623" i="91"/>
  <c r="AA623" i="91"/>
  <c r="AF622" i="91"/>
  <c r="AE622" i="91"/>
  <c r="AD622" i="91"/>
  <c r="AC622" i="91"/>
  <c r="AB622" i="91"/>
  <c r="AA622" i="91"/>
  <c r="AF621" i="91"/>
  <c r="AE621" i="91"/>
  <c r="AD621" i="91"/>
  <c r="AC621" i="91"/>
  <c r="AB621" i="91"/>
  <c r="AA621" i="91"/>
  <c r="AF620" i="91"/>
  <c r="AE620" i="91"/>
  <c r="AD620" i="91"/>
  <c r="AC620" i="91"/>
  <c r="AB620" i="91"/>
  <c r="AA620" i="91"/>
  <c r="AF619" i="91"/>
  <c r="AE619" i="91"/>
  <c r="AD619" i="91"/>
  <c r="AC619" i="91"/>
  <c r="AB619" i="91"/>
  <c r="AA619" i="91"/>
  <c r="AF618" i="91"/>
  <c r="AE618" i="91"/>
  <c r="AD618" i="91"/>
  <c r="AC618" i="91"/>
  <c r="AB618" i="91"/>
  <c r="AA618" i="91"/>
  <c r="AF617" i="91"/>
  <c r="AE617" i="91"/>
  <c r="AD617" i="91"/>
  <c r="AC617" i="91"/>
  <c r="AB617" i="91"/>
  <c r="AA617" i="91"/>
  <c r="AF616" i="91"/>
  <c r="AE616" i="91"/>
  <c r="AD616" i="91"/>
  <c r="AC616" i="91"/>
  <c r="AB616" i="91"/>
  <c r="AA616" i="91"/>
  <c r="AF615" i="91"/>
  <c r="AE615" i="91"/>
  <c r="AD615" i="91"/>
  <c r="AC615" i="91"/>
  <c r="AB615" i="91"/>
  <c r="AA615" i="91"/>
  <c r="AF614" i="91"/>
  <c r="AE614" i="91"/>
  <c r="AD614" i="91"/>
  <c r="AC614" i="91"/>
  <c r="AB614" i="91"/>
  <c r="AA614" i="91"/>
  <c r="AF613" i="91"/>
  <c r="AE613" i="91"/>
  <c r="AD613" i="91"/>
  <c r="AC613" i="91"/>
  <c r="AB613" i="91"/>
  <c r="AA613" i="91"/>
  <c r="AF612" i="91"/>
  <c r="AE612" i="91"/>
  <c r="AD612" i="91"/>
  <c r="AC612" i="91"/>
  <c r="AB612" i="91"/>
  <c r="AA612" i="91"/>
  <c r="AF611" i="91"/>
  <c r="AE611" i="91"/>
  <c r="AD611" i="91"/>
  <c r="AC611" i="91"/>
  <c r="AB611" i="91"/>
  <c r="AA611" i="91"/>
  <c r="AF610" i="91"/>
  <c r="AE610" i="91"/>
  <c r="AD610" i="91"/>
  <c r="AC610" i="91"/>
  <c r="AB610" i="91"/>
  <c r="AA610" i="91"/>
  <c r="AF609" i="91"/>
  <c r="AE609" i="91"/>
  <c r="AD609" i="91"/>
  <c r="AC609" i="91"/>
  <c r="AB609" i="91"/>
  <c r="AA609" i="91"/>
  <c r="AF608" i="91"/>
  <c r="AE608" i="91"/>
  <c r="AD608" i="91"/>
  <c r="AC608" i="91"/>
  <c r="AB608" i="91"/>
  <c r="AA608" i="91"/>
  <c r="AF607" i="91"/>
  <c r="AE607" i="91"/>
  <c r="AD607" i="91"/>
  <c r="AC607" i="91"/>
  <c r="AB607" i="91"/>
  <c r="AA607" i="91"/>
  <c r="AF606" i="91"/>
  <c r="AE606" i="91"/>
  <c r="AD606" i="91"/>
  <c r="AC606" i="91"/>
  <c r="AB606" i="91"/>
  <c r="AA606" i="91"/>
  <c r="AF605" i="91"/>
  <c r="AE605" i="91"/>
  <c r="AD605" i="91"/>
  <c r="AC605" i="91"/>
  <c r="AB605" i="91"/>
  <c r="AA605" i="91"/>
  <c r="AF604" i="91"/>
  <c r="AE604" i="91"/>
  <c r="AD604" i="91"/>
  <c r="AC604" i="91"/>
  <c r="AB604" i="91"/>
  <c r="AA604" i="91"/>
  <c r="AF603" i="91"/>
  <c r="AE603" i="91"/>
  <c r="AD603" i="91"/>
  <c r="AC603" i="91"/>
  <c r="AB603" i="91"/>
  <c r="AA603" i="91"/>
  <c r="AF602" i="91"/>
  <c r="AE602" i="91"/>
  <c r="AD602" i="91"/>
  <c r="AC602" i="91"/>
  <c r="AB602" i="91"/>
  <c r="AA602" i="91"/>
  <c r="AF601" i="91"/>
  <c r="AE601" i="91"/>
  <c r="AD601" i="91"/>
  <c r="AC601" i="91"/>
  <c r="AB601" i="91"/>
  <c r="AA601" i="91"/>
  <c r="AF600" i="91"/>
  <c r="AE600" i="91"/>
  <c r="AD600" i="91"/>
  <c r="AC600" i="91"/>
  <c r="AB600" i="91"/>
  <c r="AA600" i="91"/>
  <c r="AF599" i="91"/>
  <c r="AE599" i="91"/>
  <c r="AD599" i="91"/>
  <c r="AC599" i="91"/>
  <c r="AB599" i="91"/>
  <c r="AA599" i="91"/>
  <c r="AF598" i="91"/>
  <c r="AE598" i="91"/>
  <c r="AD598" i="91"/>
  <c r="AC598" i="91"/>
  <c r="AB598" i="91"/>
  <c r="AA598" i="91"/>
  <c r="AF597" i="91"/>
  <c r="AE597" i="91"/>
  <c r="AD597" i="91"/>
  <c r="AC597" i="91"/>
  <c r="AB597" i="91"/>
  <c r="AA597" i="91"/>
  <c r="AF596" i="91"/>
  <c r="AE596" i="91"/>
  <c r="AD596" i="91"/>
  <c r="AC596" i="91"/>
  <c r="AB596" i="91"/>
  <c r="AA596" i="91"/>
  <c r="AF595" i="91"/>
  <c r="AE595" i="91"/>
  <c r="AD595" i="91"/>
  <c r="AC595" i="91"/>
  <c r="AB595" i="91"/>
  <c r="AA595" i="91"/>
  <c r="AF594" i="91"/>
  <c r="AE594" i="91"/>
  <c r="AD594" i="91"/>
  <c r="AC594" i="91"/>
  <c r="AB594" i="91"/>
  <c r="AA594" i="91"/>
  <c r="AF593" i="91"/>
  <c r="AE593" i="91"/>
  <c r="AD593" i="91"/>
  <c r="AC593" i="91"/>
  <c r="AB593" i="91"/>
  <c r="AA593" i="91"/>
  <c r="AF592" i="91"/>
  <c r="AE592" i="91"/>
  <c r="AD592" i="91"/>
  <c r="AC592" i="91"/>
  <c r="AB592" i="91"/>
  <c r="AA592" i="91"/>
  <c r="AF591" i="91"/>
  <c r="AE591" i="91"/>
  <c r="AD591" i="91"/>
  <c r="AC591" i="91"/>
  <c r="AB591" i="91"/>
  <c r="AA591" i="91"/>
  <c r="AF590" i="91"/>
  <c r="AE590" i="91"/>
  <c r="AD590" i="91"/>
  <c r="AC590" i="91"/>
  <c r="AB590" i="91"/>
  <c r="AA590" i="91"/>
  <c r="AF589" i="91"/>
  <c r="AE589" i="91"/>
  <c r="AD589" i="91"/>
  <c r="AC589" i="91"/>
  <c r="AB589" i="91"/>
  <c r="AA589" i="91"/>
  <c r="AF588" i="91"/>
  <c r="AE588" i="91"/>
  <c r="AD588" i="91"/>
  <c r="AC588" i="91"/>
  <c r="AB588" i="91"/>
  <c r="AA588" i="91"/>
  <c r="AF587" i="91"/>
  <c r="AE587" i="91"/>
  <c r="AD587" i="91"/>
  <c r="AC587" i="91"/>
  <c r="AB587" i="91"/>
  <c r="AA587" i="91"/>
  <c r="AF586" i="91"/>
  <c r="AE586" i="91"/>
  <c r="AD586" i="91"/>
  <c r="AC586" i="91"/>
  <c r="AB586" i="91"/>
  <c r="AA586" i="91"/>
  <c r="AF585" i="91"/>
  <c r="AE585" i="91"/>
  <c r="AD585" i="91"/>
  <c r="AC585" i="91"/>
  <c r="AB585" i="91"/>
  <c r="AA585" i="91"/>
  <c r="AF584" i="91"/>
  <c r="AE584" i="91"/>
  <c r="AD584" i="91"/>
  <c r="AC584" i="91"/>
  <c r="AB584" i="91"/>
  <c r="AA584" i="91"/>
  <c r="AF583" i="91"/>
  <c r="AE583" i="91"/>
  <c r="AD583" i="91"/>
  <c r="AC583" i="91"/>
  <c r="AB583" i="91"/>
  <c r="AA583" i="91"/>
  <c r="AF582" i="91"/>
  <c r="AE582" i="91"/>
  <c r="AD582" i="91"/>
  <c r="AC582" i="91"/>
  <c r="AB582" i="91"/>
  <c r="AA582" i="91"/>
  <c r="AF581" i="91"/>
  <c r="AE581" i="91"/>
  <c r="AD581" i="91"/>
  <c r="AC581" i="91"/>
  <c r="AB581" i="91"/>
  <c r="AA581" i="91"/>
  <c r="AF580" i="91"/>
  <c r="AE580" i="91"/>
  <c r="AD580" i="91"/>
  <c r="AC580" i="91"/>
  <c r="AB580" i="91"/>
  <c r="AA580" i="91"/>
  <c r="AF579" i="91"/>
  <c r="AE579" i="91"/>
  <c r="AD579" i="91"/>
  <c r="AC579" i="91"/>
  <c r="AB579" i="91"/>
  <c r="AA579" i="91"/>
  <c r="AF578" i="91"/>
  <c r="AE578" i="91"/>
  <c r="AD578" i="91"/>
  <c r="AC578" i="91"/>
  <c r="AB578" i="91"/>
  <c r="AA578" i="91"/>
  <c r="AF577" i="91"/>
  <c r="AE577" i="91"/>
  <c r="AD577" i="91"/>
  <c r="AC577" i="91"/>
  <c r="AB577" i="91"/>
  <c r="AA577" i="91"/>
  <c r="AF576" i="91"/>
  <c r="AE576" i="91"/>
  <c r="AD576" i="91"/>
  <c r="AC576" i="91"/>
  <c r="AB576" i="91"/>
  <c r="AA576" i="91"/>
  <c r="AF575" i="91"/>
  <c r="AE575" i="91"/>
  <c r="AD575" i="91"/>
  <c r="AC575" i="91"/>
  <c r="AB575" i="91"/>
  <c r="AA575" i="91"/>
  <c r="AF574" i="91"/>
  <c r="AE574" i="91"/>
  <c r="AD574" i="91"/>
  <c r="AC574" i="91"/>
  <c r="AB574" i="91"/>
  <c r="AA574" i="91"/>
  <c r="AF573" i="91"/>
  <c r="AE573" i="91"/>
  <c r="AD573" i="91"/>
  <c r="AC573" i="91"/>
  <c r="AB573" i="91"/>
  <c r="AA573" i="91"/>
  <c r="AF572" i="91"/>
  <c r="AE572" i="91"/>
  <c r="AD572" i="91"/>
  <c r="AC572" i="91"/>
  <c r="AB572" i="91"/>
  <c r="AA572" i="91"/>
  <c r="AF571" i="91"/>
  <c r="AE571" i="91"/>
  <c r="AD571" i="91"/>
  <c r="AC571" i="91"/>
  <c r="AB571" i="91"/>
  <c r="AA571" i="91"/>
  <c r="AF570" i="91"/>
  <c r="AE570" i="91"/>
  <c r="AD570" i="91"/>
  <c r="AC570" i="91"/>
  <c r="AB570" i="91"/>
  <c r="AA570" i="91"/>
  <c r="AF569" i="91"/>
  <c r="AE569" i="91"/>
  <c r="AD569" i="91"/>
  <c r="AC569" i="91"/>
  <c r="AB569" i="91"/>
  <c r="AA569" i="91"/>
  <c r="AF568" i="91"/>
  <c r="AE568" i="91"/>
  <c r="AD568" i="91"/>
  <c r="AC568" i="91"/>
  <c r="AB568" i="91"/>
  <c r="AA568" i="91"/>
  <c r="D528" i="91"/>
  <c r="AC528" i="91" s="1"/>
  <c r="AF567" i="91"/>
  <c r="AE567" i="91"/>
  <c r="AD567" i="91"/>
  <c r="AC567" i="91"/>
  <c r="AB567" i="91"/>
  <c r="AA567" i="91"/>
  <c r="AF566" i="91"/>
  <c r="AE566" i="91"/>
  <c r="AD566" i="91"/>
  <c r="AC566" i="91"/>
  <c r="AB566" i="91"/>
  <c r="AA566" i="91"/>
  <c r="AF565" i="91"/>
  <c r="AE565" i="91"/>
  <c r="AD565" i="91"/>
  <c r="AC565" i="91"/>
  <c r="AB565" i="91"/>
  <c r="AA565" i="91"/>
  <c r="AF564" i="91"/>
  <c r="AE564" i="91"/>
  <c r="AD564" i="91"/>
  <c r="AC564" i="91"/>
  <c r="AB564" i="91"/>
  <c r="AA564" i="91"/>
  <c r="AF563" i="91"/>
  <c r="AE563" i="91"/>
  <c r="AD563" i="91"/>
  <c r="AC563" i="91"/>
  <c r="AB563" i="91"/>
  <c r="AA563" i="91"/>
  <c r="AF562" i="91"/>
  <c r="AE562" i="91"/>
  <c r="AD562" i="91"/>
  <c r="AC562" i="91"/>
  <c r="AB562" i="91"/>
  <c r="AA562" i="91"/>
  <c r="AF561" i="91"/>
  <c r="AE561" i="91"/>
  <c r="AD561" i="91"/>
  <c r="AC561" i="91"/>
  <c r="AB561" i="91"/>
  <c r="AA561" i="91"/>
  <c r="AF560" i="91"/>
  <c r="AE560" i="91"/>
  <c r="AD560" i="91"/>
  <c r="AC560" i="91"/>
  <c r="AB560" i="91"/>
  <c r="AA560" i="91"/>
  <c r="AF559" i="91"/>
  <c r="AE559" i="91"/>
  <c r="AD559" i="91"/>
  <c r="AC559" i="91"/>
  <c r="AB559" i="91"/>
  <c r="AA559" i="91"/>
  <c r="AF558" i="91"/>
  <c r="AE558" i="91"/>
  <c r="AD558" i="91"/>
  <c r="AC558" i="91"/>
  <c r="AB558" i="91"/>
  <c r="AA558" i="91"/>
  <c r="AF557" i="91"/>
  <c r="AE557" i="91"/>
  <c r="AD557" i="91"/>
  <c r="AC557" i="91"/>
  <c r="AB557" i="91"/>
  <c r="AA557" i="91"/>
  <c r="AF556" i="91"/>
  <c r="AE556" i="91"/>
  <c r="AD556" i="91"/>
  <c r="AC556" i="91"/>
  <c r="AB556" i="91"/>
  <c r="AA556" i="91"/>
  <c r="AF555" i="91"/>
  <c r="AE555" i="91"/>
  <c r="AD555" i="91"/>
  <c r="AC555" i="91"/>
  <c r="AB555" i="91"/>
  <c r="AA555" i="91"/>
  <c r="AF554" i="91"/>
  <c r="AE554" i="91"/>
  <c r="AD554" i="91"/>
  <c r="AC554" i="91"/>
  <c r="AB554" i="91"/>
  <c r="AA554" i="91"/>
  <c r="AF553" i="91"/>
  <c r="AE553" i="91"/>
  <c r="AD553" i="91"/>
  <c r="AC553" i="91"/>
  <c r="AB553" i="91"/>
  <c r="AA553" i="91"/>
  <c r="AF552" i="91"/>
  <c r="AE552" i="91"/>
  <c r="AD552" i="91"/>
  <c r="AC552" i="91"/>
  <c r="AB552" i="91"/>
  <c r="AA552" i="91"/>
  <c r="AF551" i="91"/>
  <c r="AE551" i="91"/>
  <c r="AD551" i="91"/>
  <c r="AC551" i="91"/>
  <c r="AB551" i="91"/>
  <c r="AA551" i="91"/>
  <c r="AF550" i="91"/>
  <c r="AE550" i="91"/>
  <c r="AD550" i="91"/>
  <c r="AC550" i="91"/>
  <c r="AB550" i="91"/>
  <c r="AA550" i="91"/>
  <c r="AF549" i="91"/>
  <c r="AE549" i="91"/>
  <c r="AD549" i="91"/>
  <c r="AC549" i="91"/>
  <c r="AB549" i="91"/>
  <c r="AA549" i="91"/>
  <c r="AF548" i="91"/>
  <c r="AE548" i="91"/>
  <c r="AD548" i="91"/>
  <c r="AC548" i="91"/>
  <c r="AB548" i="91"/>
  <c r="AA548" i="91"/>
  <c r="AF547" i="91"/>
  <c r="AE547" i="91"/>
  <c r="AD547" i="91"/>
  <c r="AC547" i="91"/>
  <c r="AB547" i="91"/>
  <c r="AA547" i="91"/>
  <c r="AF546" i="91"/>
  <c r="AE546" i="91"/>
  <c r="AD546" i="91"/>
  <c r="AC546" i="91"/>
  <c r="AB546" i="91"/>
  <c r="AA546" i="91"/>
  <c r="AF545" i="91"/>
  <c r="AE545" i="91"/>
  <c r="AD545" i="91"/>
  <c r="AC545" i="91"/>
  <c r="AB545" i="91"/>
  <c r="AA545" i="91"/>
  <c r="AF544" i="91"/>
  <c r="AE544" i="91"/>
  <c r="AD544" i="91"/>
  <c r="AC544" i="91"/>
  <c r="AB544" i="91"/>
  <c r="AA544" i="91"/>
  <c r="AF543" i="91"/>
  <c r="AE543" i="91"/>
  <c r="AD543" i="91"/>
  <c r="AC543" i="91"/>
  <c r="AB543" i="91"/>
  <c r="AA543" i="91"/>
  <c r="AF542" i="91"/>
  <c r="AE542" i="91"/>
  <c r="AD542" i="91"/>
  <c r="AC542" i="91"/>
  <c r="AB542" i="91"/>
  <c r="AA542" i="91"/>
  <c r="AF541" i="91"/>
  <c r="AE541" i="91"/>
  <c r="AD541" i="91"/>
  <c r="AC541" i="91"/>
  <c r="AB541" i="91"/>
  <c r="AA541" i="91"/>
  <c r="AF540" i="91"/>
  <c r="AE540" i="91"/>
  <c r="AD540" i="91"/>
  <c r="AC540" i="91"/>
  <c r="AB540" i="91"/>
  <c r="AA540" i="91"/>
  <c r="AF539" i="91"/>
  <c r="AE539" i="91"/>
  <c r="AD539" i="91"/>
  <c r="AC539" i="91"/>
  <c r="AB539" i="91"/>
  <c r="AA539" i="91"/>
  <c r="AF538" i="91"/>
  <c r="AE538" i="91"/>
  <c r="AD538" i="91"/>
  <c r="AC538" i="91"/>
  <c r="AB538" i="91"/>
  <c r="AA538" i="91"/>
  <c r="AF537" i="91"/>
  <c r="AE537" i="91"/>
  <c r="AD537" i="91"/>
  <c r="AC537" i="91"/>
  <c r="AB537" i="91"/>
  <c r="AA537" i="91"/>
  <c r="AF536" i="91"/>
  <c r="AE536" i="91"/>
  <c r="AD536" i="91"/>
  <c r="AC536" i="91"/>
  <c r="AB536" i="91"/>
  <c r="AA536" i="91"/>
  <c r="AF535" i="91"/>
  <c r="AE535" i="91"/>
  <c r="AD535" i="91"/>
  <c r="AC535" i="91"/>
  <c r="AB535" i="91"/>
  <c r="AA535" i="91"/>
  <c r="AF532" i="91"/>
  <c r="AE532" i="91"/>
  <c r="AD532" i="91"/>
  <c r="AC532" i="91"/>
  <c r="AB532" i="91"/>
  <c r="AA532" i="91"/>
  <c r="AF531" i="91"/>
  <c r="AE531" i="91"/>
  <c r="AD531" i="91"/>
  <c r="AC531" i="91"/>
  <c r="AB531" i="91"/>
  <c r="AA531" i="91"/>
  <c r="AF530" i="91"/>
  <c r="AE530" i="91"/>
  <c r="AD530" i="91"/>
  <c r="AC530" i="91"/>
  <c r="AB530" i="91"/>
  <c r="AA530" i="91"/>
  <c r="AF529" i="91"/>
  <c r="AE529" i="91"/>
  <c r="AD529" i="91"/>
  <c r="AC529" i="91"/>
  <c r="AB529" i="91"/>
  <c r="AA529" i="91"/>
  <c r="AF528" i="91"/>
  <c r="AD528" i="91"/>
  <c r="AB528" i="91"/>
  <c r="AF527" i="91"/>
  <c r="AE527" i="91"/>
  <c r="AD527" i="91"/>
  <c r="AC527" i="91"/>
  <c r="AB527" i="91"/>
  <c r="AA527" i="91"/>
  <c r="AF526" i="91"/>
  <c r="AE526" i="91"/>
  <c r="AD526" i="91"/>
  <c r="AC526" i="91"/>
  <c r="AB526" i="91"/>
  <c r="AA526" i="91"/>
  <c r="AF525" i="91"/>
  <c r="AE525" i="91"/>
  <c r="AD525" i="91"/>
  <c r="AC525" i="91"/>
  <c r="AB525" i="91"/>
  <c r="AA525" i="91"/>
  <c r="AF524" i="91"/>
  <c r="AE524" i="91"/>
  <c r="AD524" i="91"/>
  <c r="AC524" i="91"/>
  <c r="AB524" i="91"/>
  <c r="AA524" i="91"/>
  <c r="AF523" i="91"/>
  <c r="AE523" i="91"/>
  <c r="AD523" i="91"/>
  <c r="AC523" i="91"/>
  <c r="AB523" i="91"/>
  <c r="AA523" i="91"/>
  <c r="AF522" i="91"/>
  <c r="AE522" i="91"/>
  <c r="AD522" i="91"/>
  <c r="AC522" i="91"/>
  <c r="AB522" i="91"/>
  <c r="AA522" i="91"/>
  <c r="AF521" i="91"/>
  <c r="AE521" i="91"/>
  <c r="AD521" i="91"/>
  <c r="AC521" i="91"/>
  <c r="AB521" i="91"/>
  <c r="AA521" i="91"/>
  <c r="AF520" i="91"/>
  <c r="AE520" i="91"/>
  <c r="AD520" i="91"/>
  <c r="AC520" i="91"/>
  <c r="AB520" i="91"/>
  <c r="AA520" i="91"/>
  <c r="AF519" i="91"/>
  <c r="AE519" i="91"/>
  <c r="AD519" i="91"/>
  <c r="AC519" i="91"/>
  <c r="AB519" i="91"/>
  <c r="AA519" i="91"/>
  <c r="AF518" i="91"/>
  <c r="AE518" i="91"/>
  <c r="AD518" i="91"/>
  <c r="AC518" i="91"/>
  <c r="AB518" i="91"/>
  <c r="AA518" i="91"/>
  <c r="AF517" i="91"/>
  <c r="AE517" i="91"/>
  <c r="AD517" i="91"/>
  <c r="AC517" i="91"/>
  <c r="AB517" i="91"/>
  <c r="AA517" i="91"/>
  <c r="AF516" i="91"/>
  <c r="AE516" i="91"/>
  <c r="AD516" i="91"/>
  <c r="AC516" i="91"/>
  <c r="AB516" i="91"/>
  <c r="AA516" i="91"/>
  <c r="AF515" i="91"/>
  <c r="AE515" i="91"/>
  <c r="AD515" i="91"/>
  <c r="AC515" i="91"/>
  <c r="AB515" i="91"/>
  <c r="AA515" i="91"/>
  <c r="AF514" i="91"/>
  <c r="AE514" i="91"/>
  <c r="AD514" i="91"/>
  <c r="AC514" i="91"/>
  <c r="AB514" i="91"/>
  <c r="AA514" i="91"/>
  <c r="AF513" i="91"/>
  <c r="AE513" i="91"/>
  <c r="AD513" i="91"/>
  <c r="AC513" i="91"/>
  <c r="AB513" i="91"/>
  <c r="AA513" i="91"/>
  <c r="AF512" i="91"/>
  <c r="AE512" i="91"/>
  <c r="AD512" i="91"/>
  <c r="AC512" i="91"/>
  <c r="AB512" i="91"/>
  <c r="AA512" i="91"/>
  <c r="AF511" i="91"/>
  <c r="AE511" i="91"/>
  <c r="AD511" i="91"/>
  <c r="AC511" i="91"/>
  <c r="AB511" i="91"/>
  <c r="AA511" i="91"/>
  <c r="AF510" i="91"/>
  <c r="AE510" i="91"/>
  <c r="AD510" i="91"/>
  <c r="AC510" i="91"/>
  <c r="AB510" i="91"/>
  <c r="AA510" i="91"/>
  <c r="AF509" i="91"/>
  <c r="AE509" i="91"/>
  <c r="AD509" i="91"/>
  <c r="AC509" i="91"/>
  <c r="AB509" i="91"/>
  <c r="AA509" i="91"/>
  <c r="AF508" i="91"/>
  <c r="AE508" i="91"/>
  <c r="AD508" i="91"/>
  <c r="AC508" i="91"/>
  <c r="AB508" i="91"/>
  <c r="AA508" i="91"/>
  <c r="AF507" i="91"/>
  <c r="AE507" i="91"/>
  <c r="AD507" i="91"/>
  <c r="AC507" i="91"/>
  <c r="AB507" i="91"/>
  <c r="AA507" i="91"/>
  <c r="AF506" i="91"/>
  <c r="AE506" i="91"/>
  <c r="AD506" i="91"/>
  <c r="AC506" i="91"/>
  <c r="AB506" i="91"/>
  <c r="AA506" i="91"/>
  <c r="AF505" i="91"/>
  <c r="AE505" i="91"/>
  <c r="AD505" i="91"/>
  <c r="AC505" i="91"/>
  <c r="AB505" i="91"/>
  <c r="AA505" i="91"/>
  <c r="AF504" i="91"/>
  <c r="AE504" i="91"/>
  <c r="AD504" i="91"/>
  <c r="AC504" i="91"/>
  <c r="AB504" i="91"/>
  <c r="AA504" i="91"/>
  <c r="AF503" i="91"/>
  <c r="AE503" i="91"/>
  <c r="AD503" i="91"/>
  <c r="AC503" i="91"/>
  <c r="AB503" i="91"/>
  <c r="AA503" i="91"/>
  <c r="AF502" i="91"/>
  <c r="AE502" i="91"/>
  <c r="AD502" i="91"/>
  <c r="AC502" i="91"/>
  <c r="AB502" i="91"/>
  <c r="AA502" i="91"/>
  <c r="AF501" i="91"/>
  <c r="AE501" i="91"/>
  <c r="AD501" i="91"/>
  <c r="AC501" i="91"/>
  <c r="AB501" i="91"/>
  <c r="AA501" i="91"/>
  <c r="AF500" i="91"/>
  <c r="AE500" i="91"/>
  <c r="AD500" i="91"/>
  <c r="AC500" i="91"/>
  <c r="AB500" i="91"/>
  <c r="AA500" i="91"/>
  <c r="AF499" i="91"/>
  <c r="AE499" i="91"/>
  <c r="AD499" i="91"/>
  <c r="AC499" i="91"/>
  <c r="AB499" i="91"/>
  <c r="AA499" i="91"/>
  <c r="AF498" i="91"/>
  <c r="AE498" i="91"/>
  <c r="AD498" i="91"/>
  <c r="AC498" i="91"/>
  <c r="AB498" i="91"/>
  <c r="AA498" i="91"/>
  <c r="AF497" i="91"/>
  <c r="AE497" i="91"/>
  <c r="AD497" i="91"/>
  <c r="AC497" i="91"/>
  <c r="AB497" i="91"/>
  <c r="AA497" i="91"/>
  <c r="AF496" i="91"/>
  <c r="AE496" i="91"/>
  <c r="AD496" i="91"/>
  <c r="AC496" i="91"/>
  <c r="AB496" i="91"/>
  <c r="AA496" i="91"/>
  <c r="AF495" i="91"/>
  <c r="AE495" i="91"/>
  <c r="AD495" i="91"/>
  <c r="AC495" i="91"/>
  <c r="AB495" i="91"/>
  <c r="AA495" i="91"/>
  <c r="AF494" i="91"/>
  <c r="AE494" i="91"/>
  <c r="AD494" i="91"/>
  <c r="AC494" i="91"/>
  <c r="AB494" i="91"/>
  <c r="AA494" i="91"/>
  <c r="AF493" i="91"/>
  <c r="AE493" i="91"/>
  <c r="AD493" i="91"/>
  <c r="AC493" i="91"/>
  <c r="AB493" i="91"/>
  <c r="AA493" i="91"/>
  <c r="AF492" i="91"/>
  <c r="AE492" i="91"/>
  <c r="AD492" i="91"/>
  <c r="AC492" i="91"/>
  <c r="AB492" i="91"/>
  <c r="AA492" i="91"/>
  <c r="AF491" i="91"/>
  <c r="AE491" i="91"/>
  <c r="AD491" i="91"/>
  <c r="AC491" i="91"/>
  <c r="AB491" i="91"/>
  <c r="AA491" i="91"/>
  <c r="AF490" i="91"/>
  <c r="AE490" i="91"/>
  <c r="AD490" i="91"/>
  <c r="AC490" i="91"/>
  <c r="AB490" i="91"/>
  <c r="AA490" i="91"/>
  <c r="AF489" i="91"/>
  <c r="AE489" i="91"/>
  <c r="AD489" i="91"/>
  <c r="AC489" i="91"/>
  <c r="AB489" i="91"/>
  <c r="AA489" i="91"/>
  <c r="AF488" i="91"/>
  <c r="AE488" i="91"/>
  <c r="AD488" i="91"/>
  <c r="AC488" i="91"/>
  <c r="AB488" i="91"/>
  <c r="AA488" i="91"/>
  <c r="AF487" i="91"/>
  <c r="AE487" i="91"/>
  <c r="AD487" i="91"/>
  <c r="AC487" i="91"/>
  <c r="AB487" i="91"/>
  <c r="AA487" i="91"/>
  <c r="AF486" i="91"/>
  <c r="AE486" i="91"/>
  <c r="AD486" i="91"/>
  <c r="AC486" i="91"/>
  <c r="AB486" i="91"/>
  <c r="AA486" i="91"/>
  <c r="F528" i="91"/>
  <c r="AE528" i="91" s="1"/>
  <c r="B528" i="91"/>
  <c r="AA528" i="91" s="1"/>
  <c r="F476" i="91"/>
  <c r="D476" i="91"/>
  <c r="B476" i="91"/>
  <c r="D423" i="91"/>
  <c r="F423" i="91"/>
  <c r="B423" i="91"/>
  <c r="G272" i="91"/>
  <c r="F272" i="91"/>
  <c r="E272" i="91"/>
  <c r="D272" i="91"/>
  <c r="C272" i="91"/>
  <c r="F221" i="91"/>
  <c r="D221" i="91"/>
  <c r="B221" i="91"/>
  <c r="F178" i="91"/>
  <c r="D178" i="91"/>
  <c r="B178" i="91"/>
  <c r="E126" i="91"/>
  <c r="C126" i="91"/>
  <c r="B126" i="91"/>
  <c r="E83" i="91"/>
  <c r="C83" i="91"/>
  <c r="B83" i="91"/>
  <c r="AC1005" i="91" l="1"/>
  <c r="X171" i="91"/>
  <c r="C381" i="91" l="1"/>
  <c r="B270" i="91"/>
  <c r="B269" i="91"/>
  <c r="B268" i="91"/>
  <c r="B266" i="91"/>
  <c r="B265" i="91"/>
  <c r="B264" i="91"/>
  <c r="B263" i="91"/>
  <c r="B262" i="91"/>
  <c r="B261" i="91"/>
  <c r="B260" i="91"/>
  <c r="B259" i="91"/>
  <c r="B258" i="91"/>
  <c r="B257" i="91"/>
  <c r="B256" i="91"/>
  <c r="B255" i="91"/>
  <c r="B254" i="91"/>
  <c r="B253" i="91"/>
  <c r="B252" i="91"/>
  <c r="B251" i="91"/>
  <c r="B250" i="91"/>
  <c r="B249" i="91"/>
  <c r="B248" i="91"/>
  <c r="B247" i="91"/>
  <c r="B246" i="91"/>
  <c r="B245" i="91"/>
  <c r="B244" i="91"/>
  <c r="B243" i="91"/>
  <c r="B242" i="91"/>
  <c r="B241" i="91"/>
  <c r="B240" i="91"/>
  <c r="B239" i="91"/>
  <c r="B238" i="91"/>
  <c r="B237" i="91"/>
  <c r="B236" i="91"/>
  <c r="B235" i="91"/>
  <c r="B234" i="91"/>
  <c r="B233" i="91"/>
  <c r="B232" i="91"/>
  <c r="B231" i="91"/>
  <c r="B230" i="91"/>
  <c r="C34" i="69"/>
  <c r="B272" i="91" l="1"/>
  <c r="B130" i="82"/>
</calcChain>
</file>

<file path=xl/sharedStrings.xml><?xml version="1.0" encoding="utf-8"?>
<sst xmlns="http://schemas.openxmlformats.org/spreadsheetml/2006/main" count="5082" uniqueCount="1168">
  <si>
    <t>Year</t>
  </si>
  <si>
    <t>Total</t>
  </si>
  <si>
    <t>(%)</t>
  </si>
  <si>
    <t>(Number)</t>
  </si>
  <si>
    <t>-</t>
  </si>
  <si>
    <t xml:space="preserve">(Million AED,%) </t>
  </si>
  <si>
    <t xml:space="preserve">Year </t>
  </si>
  <si>
    <t xml:space="preserve">Total  </t>
  </si>
  <si>
    <t>Oil Sector</t>
  </si>
  <si>
    <t>Non- Oil Sector</t>
  </si>
  <si>
    <t xml:space="preserve">Value </t>
  </si>
  <si>
    <t xml:space="preserve">% of Total GDP </t>
  </si>
  <si>
    <r>
      <t>1974</t>
    </r>
    <r>
      <rPr>
        <b/>
        <sz val="10"/>
        <color indexed="10"/>
        <rFont val="Calibri"/>
        <family val="2"/>
      </rPr>
      <t>*</t>
    </r>
  </si>
  <si>
    <r>
      <t>2010</t>
    </r>
    <r>
      <rPr>
        <b/>
        <sz val="10"/>
        <color indexed="10"/>
        <rFont val="Calibri"/>
        <family val="2"/>
      </rPr>
      <t>**</t>
    </r>
  </si>
  <si>
    <t>1970 to 2010 net change, %</t>
  </si>
  <si>
    <r>
      <rPr>
        <b/>
        <sz val="9"/>
        <color indexed="8"/>
        <rFont val="Calibri"/>
        <family val="2"/>
      </rPr>
      <t>Source:</t>
    </r>
    <r>
      <rPr>
        <sz val="9"/>
        <color indexed="8"/>
        <rFont val="Calibri"/>
        <family val="2"/>
      </rPr>
      <t xml:space="preserve"> Statistics Centre - Abu Dhabi</t>
    </r>
  </si>
  <si>
    <t xml:space="preserve">( Million AED,% ) </t>
  </si>
  <si>
    <t xml:space="preserve">(Million AED) </t>
  </si>
  <si>
    <t xml:space="preserve">Total </t>
  </si>
  <si>
    <t xml:space="preserve"> Non Financial Corporations Sector</t>
  </si>
  <si>
    <t xml:space="preserve"> Financial Corporations Sector</t>
  </si>
  <si>
    <t>Domestic Services of Households</t>
  </si>
  <si>
    <t>Less : Imputed Bank Services</t>
  </si>
  <si>
    <r>
      <t>1981</t>
    </r>
    <r>
      <rPr>
        <b/>
        <sz val="10"/>
        <color indexed="10"/>
        <rFont val="Calibri"/>
        <family val="2"/>
      </rPr>
      <t>**</t>
    </r>
  </si>
  <si>
    <r>
      <t>2010</t>
    </r>
    <r>
      <rPr>
        <b/>
        <sz val="10"/>
        <color indexed="10"/>
        <rFont val="Calibri"/>
        <family val="2"/>
      </rPr>
      <t>***</t>
    </r>
  </si>
  <si>
    <t xml:space="preserve">(% ) </t>
  </si>
  <si>
    <r>
      <t xml:space="preserve">1981 </t>
    </r>
    <r>
      <rPr>
        <b/>
        <sz val="10"/>
        <color indexed="10"/>
        <rFont val="Calibri"/>
        <family val="2"/>
      </rPr>
      <t>*</t>
    </r>
  </si>
  <si>
    <r>
      <rPr>
        <b/>
        <sz val="9"/>
        <color indexed="8"/>
        <rFont val="Calibri"/>
        <family val="2"/>
      </rPr>
      <t xml:space="preserve">Source: </t>
    </r>
    <r>
      <rPr>
        <sz val="9"/>
        <color indexed="8"/>
        <rFont val="Calibri"/>
        <family val="2"/>
      </rPr>
      <t>Statistics Centre - Abu Dhabi</t>
    </r>
  </si>
  <si>
    <r>
      <t xml:space="preserve">1974 </t>
    </r>
    <r>
      <rPr>
        <b/>
        <sz val="10"/>
        <color indexed="10"/>
        <rFont val="Calibri"/>
        <family val="2"/>
      </rPr>
      <t>*</t>
    </r>
  </si>
  <si>
    <t>Total  Commodity Activities</t>
  </si>
  <si>
    <t xml:space="preserve">Agriculture , Live stock and Fishing  </t>
  </si>
  <si>
    <t>Mining and Quarrying</t>
  </si>
  <si>
    <t>Manufacturing Industries</t>
  </si>
  <si>
    <t xml:space="preserve">Electricity , Gas and Water </t>
  </si>
  <si>
    <t xml:space="preserve">Construction             </t>
  </si>
  <si>
    <r>
      <t xml:space="preserve">1975 </t>
    </r>
    <r>
      <rPr>
        <b/>
        <sz val="10"/>
        <color indexed="10"/>
        <rFont val="Calibri"/>
        <family val="2"/>
      </rPr>
      <t>**</t>
    </r>
  </si>
  <si>
    <t xml:space="preserve">(%) </t>
  </si>
  <si>
    <r>
      <t>1975</t>
    </r>
    <r>
      <rPr>
        <b/>
        <sz val="10"/>
        <color indexed="10"/>
        <rFont val="Calibri"/>
        <family val="2"/>
      </rPr>
      <t>*</t>
    </r>
  </si>
  <si>
    <t>Total Services  Activities</t>
  </si>
  <si>
    <t xml:space="preserve">Wholesale Retail Trade and Repairing Services </t>
  </si>
  <si>
    <t xml:space="preserve"> Restaurants and Hotels </t>
  </si>
  <si>
    <t>Real Estate and Business Services</t>
  </si>
  <si>
    <t>Other Services</t>
  </si>
  <si>
    <r>
      <t>2010</t>
    </r>
    <r>
      <rPr>
        <b/>
        <sz val="10"/>
        <color indexed="10"/>
        <rFont val="Calibri"/>
        <family val="2"/>
      </rPr>
      <t>*</t>
    </r>
  </si>
  <si>
    <t>GDP</t>
  </si>
  <si>
    <t>Population
 Mid-Year</t>
  </si>
  <si>
    <t xml:space="preserve"> GDP Per Capita</t>
  </si>
  <si>
    <t xml:space="preserve"> GDP Per Capita
 Annual Growth </t>
  </si>
  <si>
    <t>Number</t>
  </si>
  <si>
    <t xml:space="preserve">(Thousand AED) </t>
  </si>
  <si>
    <r>
      <t>1974</t>
    </r>
    <r>
      <rPr>
        <b/>
        <sz val="10"/>
        <color indexed="10"/>
        <rFont val="Calibri"/>
        <family val="2"/>
      </rPr>
      <t xml:space="preserve"> *</t>
    </r>
  </si>
  <si>
    <t xml:space="preserve"> Annual Growth </t>
  </si>
  <si>
    <t>Oil GDP Per Capita</t>
  </si>
  <si>
    <t>Non -Oil GDP Per Capita</t>
  </si>
  <si>
    <t xml:space="preserve">% of Total  </t>
  </si>
  <si>
    <r>
      <t xml:space="preserve">1972 </t>
    </r>
    <r>
      <rPr>
        <b/>
        <sz val="10"/>
        <color indexed="10"/>
        <rFont val="Calibri"/>
        <family val="2"/>
      </rPr>
      <t>*</t>
    </r>
  </si>
  <si>
    <r>
      <t>1972</t>
    </r>
    <r>
      <rPr>
        <b/>
        <sz val="10"/>
        <color indexed="10"/>
        <rFont val="Calibri"/>
        <family val="2"/>
      </rPr>
      <t xml:space="preserve"> *</t>
    </r>
  </si>
  <si>
    <t>Total Commodity Imports</t>
  </si>
  <si>
    <t>Total Commodity Exports</t>
  </si>
  <si>
    <t>1962 to 2010 net change, %</t>
  </si>
  <si>
    <t>2. Oil export commenced in June 1962</t>
  </si>
  <si>
    <r>
      <rPr>
        <b/>
        <sz val="9"/>
        <color indexed="8"/>
        <rFont val="Calibri"/>
        <family val="2"/>
      </rPr>
      <t>Source:</t>
    </r>
    <r>
      <rPr>
        <sz val="9"/>
        <color indexed="8"/>
        <rFont val="Calibri"/>
        <family val="2"/>
      </rPr>
      <t xml:space="preserve"> Statistics Centre - Abu Dhabi </t>
    </r>
  </si>
  <si>
    <t xml:space="preserve">Total Commodity Trade </t>
  </si>
  <si>
    <t>(Million AED)</t>
  </si>
  <si>
    <t xml:space="preserve">Item </t>
  </si>
  <si>
    <t>Total by HS Section</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</si>
  <si>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</si>
  <si>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</si>
  <si>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</si>
  <si>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</si>
  <si>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</si>
  <si>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</si>
  <si>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</si>
  <si>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</si>
  <si>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</si>
  <si>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</si>
  <si>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 umbrellas, articles of feather and hair</t>
  </si>
  <si>
    <t>Articles of stone, mica; ceramic products and glass</t>
  </si>
  <si>
    <t>Base metals and articles of base metal</t>
  </si>
  <si>
    <t>Machinery, sound recorders, reproducers and parts</t>
  </si>
  <si>
    <t>Vehicles of transport</t>
  </si>
  <si>
    <t>Photographic, medical, musical instruments and parts</t>
  </si>
  <si>
    <t>Arms and ammunition; parts and accessories</t>
  </si>
  <si>
    <t>Miscellaneous manufactured articles</t>
  </si>
  <si>
    <r>
      <rPr>
        <b/>
        <sz val="9"/>
        <color indexed="8"/>
        <rFont val="Calibri"/>
        <family val="2"/>
      </rPr>
      <t>Source:</t>
    </r>
    <r>
      <rPr>
        <sz val="9"/>
        <color indexed="8"/>
        <rFont val="Calibri"/>
        <family val="2"/>
      </rPr>
      <t xml:space="preserve"> Department of Finance - Customs Administration</t>
    </r>
  </si>
  <si>
    <t xml:space="preserve">Note: </t>
  </si>
  <si>
    <t>CPI</t>
  </si>
  <si>
    <t>Inflation Rate</t>
  </si>
  <si>
    <t>(1980=100)</t>
  </si>
  <si>
    <t>(1995=100)</t>
  </si>
  <si>
    <t>(2007=100)</t>
  </si>
  <si>
    <t>_</t>
  </si>
  <si>
    <r>
      <t xml:space="preserve">2010 </t>
    </r>
    <r>
      <rPr>
        <b/>
        <sz val="10"/>
        <color indexed="10"/>
        <rFont val="Calibri"/>
        <family val="2"/>
      </rPr>
      <t>*</t>
    </r>
  </si>
  <si>
    <t>1975 to 2010 net change, %</t>
  </si>
  <si>
    <t>Total Businesses Registered</t>
  </si>
  <si>
    <t xml:space="preserve">Abu Dhabi   </t>
  </si>
  <si>
    <t xml:space="preserve">Al Ain </t>
  </si>
  <si>
    <t>Value Added</t>
  </si>
  <si>
    <t>Gross Fixed Capital Formation</t>
  </si>
  <si>
    <t>na</t>
  </si>
  <si>
    <t>Sources:</t>
  </si>
  <si>
    <t>(Thousand Barrels)</t>
  </si>
  <si>
    <t>Production</t>
  </si>
  <si>
    <t>Export</t>
  </si>
  <si>
    <t xml:space="preserve">Annual </t>
  </si>
  <si>
    <t>(US$/Barrel)</t>
  </si>
  <si>
    <t xml:space="preserve">Murban </t>
  </si>
  <si>
    <t>Lower Zakum</t>
  </si>
  <si>
    <t>Upper Zakum</t>
  </si>
  <si>
    <t>ــ</t>
  </si>
  <si>
    <t>(Million cubic feet )</t>
  </si>
  <si>
    <t>Usage</t>
  </si>
  <si>
    <t>(Thousand Metric Tons)</t>
  </si>
  <si>
    <t>LPG</t>
  </si>
  <si>
    <t>Jet Fuel /Kerosene</t>
  </si>
  <si>
    <t>Fuel Oil</t>
  </si>
  <si>
    <t>Lubricants</t>
  </si>
  <si>
    <t>Others</t>
  </si>
  <si>
    <t>(MWH)</t>
  </si>
  <si>
    <t xml:space="preserve">Abu Dhabi </t>
  </si>
  <si>
    <t>Takreer  &amp; Emal Company</t>
  </si>
  <si>
    <t>1972 to 2010 net change, %</t>
  </si>
  <si>
    <t xml:space="preserve">Notes: </t>
  </si>
  <si>
    <t>Notes:</t>
  </si>
  <si>
    <t>(Million Imperial Gallons)</t>
  </si>
  <si>
    <t>Total Consumption</t>
  </si>
  <si>
    <t>1974 to 2010 net change, %</t>
  </si>
  <si>
    <t>Buildings</t>
  </si>
  <si>
    <t>Housing</t>
  </si>
  <si>
    <t>Abu Dhabi</t>
  </si>
  <si>
    <t>Al Ain</t>
  </si>
  <si>
    <t>1968 to 2010 net change, %</t>
  </si>
  <si>
    <r>
      <rPr>
        <b/>
        <sz val="9"/>
        <color indexed="8"/>
        <rFont val="Calibri"/>
        <family val="2"/>
      </rPr>
      <t>Sources for building and houses</t>
    </r>
    <r>
      <rPr>
        <sz val="9"/>
        <color indexed="8"/>
        <rFont val="Calibri"/>
        <family val="2"/>
      </rPr>
      <t>:</t>
    </r>
  </si>
  <si>
    <r>
      <rPr>
        <sz val="9"/>
        <color indexed="8"/>
        <rFont val="Wingdings"/>
        <charset val="2"/>
      </rPr>
      <t>v</t>
    </r>
    <r>
      <rPr>
        <sz val="9"/>
        <color indexed="8"/>
        <rFont val="Calibri"/>
        <family val="2"/>
      </rPr>
      <t xml:space="preserve"> </t>
    </r>
    <r>
      <rPr>
        <sz val="9"/>
        <color indexed="8"/>
        <rFont val="Calibri"/>
        <family val="2"/>
      </rPr>
      <t>Building and housing unit Census (1995-2001)</t>
    </r>
  </si>
  <si>
    <r>
      <rPr>
        <sz val="9"/>
        <color indexed="8"/>
        <rFont val="Wingdings"/>
        <charset val="2"/>
      </rPr>
      <t>v</t>
    </r>
    <r>
      <rPr>
        <sz val="9"/>
        <color indexed="8"/>
        <rFont val="Calibri"/>
        <family val="2"/>
      </rPr>
      <t xml:space="preserve"> </t>
    </r>
    <r>
      <rPr>
        <sz val="9"/>
        <color indexed="8"/>
        <rFont val="Calibri"/>
        <family val="2"/>
      </rPr>
      <t>Department of Municipality and Agriculture (2003-2004)</t>
    </r>
  </si>
  <si>
    <r>
      <rPr>
        <sz val="9"/>
        <color indexed="8"/>
        <rFont val="Wingdings"/>
        <charset val="2"/>
      </rPr>
      <t>v</t>
    </r>
    <r>
      <rPr>
        <sz val="9"/>
        <color indexed="8"/>
        <rFont val="Calibri"/>
        <family val="2"/>
      </rPr>
      <t xml:space="preserve"> </t>
    </r>
    <r>
      <rPr>
        <sz val="9"/>
        <color indexed="8"/>
        <rFont val="Calibri"/>
        <family val="2"/>
      </rPr>
      <t>Central Statistical Administration (1985)</t>
    </r>
  </si>
  <si>
    <r>
      <rPr>
        <sz val="9"/>
        <color indexed="8"/>
        <rFont val="Wingdings"/>
        <charset val="2"/>
      </rPr>
      <t>v</t>
    </r>
    <r>
      <rPr>
        <sz val="9"/>
        <color indexed="8"/>
        <rFont val="Calibri"/>
        <family val="2"/>
      </rPr>
      <t xml:space="preserve"> </t>
    </r>
    <r>
      <rPr>
        <sz val="9"/>
        <color indexed="8"/>
        <rFont val="Calibri"/>
        <family val="2"/>
      </rPr>
      <t>Abu Dhabi Municipality and Al Ain Municipality (1976-2002)</t>
    </r>
  </si>
  <si>
    <r>
      <rPr>
        <sz val="9"/>
        <color indexed="8"/>
        <rFont val="Wingdings"/>
        <charset val="2"/>
      </rPr>
      <t>v</t>
    </r>
    <r>
      <rPr>
        <sz val="9"/>
        <color indexed="8"/>
        <rFont val="Calibri"/>
        <family val="2"/>
      </rPr>
      <t xml:space="preserve"> </t>
    </r>
    <r>
      <rPr>
        <sz val="9"/>
        <color indexed="8"/>
        <rFont val="Calibri"/>
        <family val="2"/>
      </rPr>
      <t>Population and housing census (1980)</t>
    </r>
  </si>
  <si>
    <r>
      <rPr>
        <sz val="9"/>
        <color indexed="8"/>
        <rFont val="Wingdings"/>
        <charset val="2"/>
      </rPr>
      <t>v</t>
    </r>
    <r>
      <rPr>
        <sz val="9"/>
        <color indexed="8"/>
        <rFont val="Calibri"/>
        <family val="2"/>
      </rPr>
      <t xml:space="preserve"> </t>
    </r>
    <r>
      <rPr>
        <sz val="9"/>
        <color indexed="8"/>
        <rFont val="Calibri"/>
        <family val="2"/>
      </rPr>
      <t>Abu Dhabi Municipality (1975)</t>
    </r>
  </si>
  <si>
    <r>
      <rPr>
        <sz val="9"/>
        <color indexed="8"/>
        <rFont val="Wingdings"/>
        <charset val="2"/>
      </rPr>
      <t>v</t>
    </r>
    <r>
      <rPr>
        <sz val="9"/>
        <color indexed="8"/>
        <rFont val="Calibri"/>
        <family val="2"/>
      </rPr>
      <t xml:space="preserve"> </t>
    </r>
    <r>
      <rPr>
        <sz val="9"/>
        <color indexed="8"/>
        <rFont val="Calibri"/>
        <family val="2"/>
      </rPr>
      <t>Building and housing unit surveys (1972,1992)</t>
    </r>
  </si>
  <si>
    <r>
      <rPr>
        <sz val="9"/>
        <color indexed="8"/>
        <rFont val="Wingdings"/>
        <charset val="2"/>
      </rPr>
      <t>v</t>
    </r>
    <r>
      <rPr>
        <sz val="9"/>
        <color indexed="8"/>
        <rFont val="Calibri"/>
        <family val="2"/>
      </rPr>
      <t xml:space="preserve"> </t>
    </r>
    <r>
      <rPr>
        <sz val="9"/>
        <color indexed="8"/>
        <rFont val="Calibri"/>
        <family val="2"/>
      </rPr>
      <t>Department of Town Planning, Abu Dhabi (1968-1974)</t>
    </r>
  </si>
  <si>
    <t>1969 to 2010 net change, %</t>
  </si>
  <si>
    <t>Aircraft Movement</t>
  </si>
  <si>
    <t>(Tons)</t>
  </si>
  <si>
    <t>Abu Dhabi International Airport</t>
  </si>
  <si>
    <t>Al Ain International Airport</t>
  </si>
  <si>
    <t>Freight</t>
  </si>
  <si>
    <t>Mail</t>
  </si>
  <si>
    <t>Arrivals</t>
  </si>
  <si>
    <t>Departures</t>
  </si>
  <si>
    <t>Al Ain  International Airport</t>
  </si>
  <si>
    <t>Number of Vessels</t>
  </si>
  <si>
    <t>Total Tankers and Ships</t>
  </si>
  <si>
    <t xml:space="preserve">Tankers </t>
  </si>
  <si>
    <t>Ships</t>
  </si>
  <si>
    <t>1976 to 2010 net change, %</t>
  </si>
  <si>
    <t>Hotel Establishments</t>
  </si>
  <si>
    <t xml:space="preserve"> Rooms</t>
  </si>
  <si>
    <t>Guests for Hotel Establishments</t>
  </si>
  <si>
    <t>Guestnights for Hotel Establishments</t>
  </si>
  <si>
    <t>Statistical Tables</t>
  </si>
  <si>
    <t>Section 1</t>
  </si>
  <si>
    <t>Annual Growth Rates of Gross Domestic Product by Financial &amp; Non-Financial Sector at Current Prices-(1970-2010)</t>
  </si>
  <si>
    <t>Percentage Distribution of Gross Domestic Product by Financial &amp; Non-Financial Sector at Current Prices-(1970-2010)</t>
  </si>
  <si>
    <t xml:space="preserve">Percentage Distribution of Gross Domestic Product by Economic Sector at Current Prices - ( 1970-2010 )
</t>
  </si>
  <si>
    <t>Annual Growth Rates of Gross Domestic Product by Economic Sector at Current Prices - ( 1970-2010 )</t>
  </si>
  <si>
    <t xml:space="preserve">Gross Domestic Product per Capita at Current Prices - (1970-2010)
</t>
  </si>
  <si>
    <t>Gross Domestic Product Per Capita by Oil and Non - Oil Sector at Current Prices - (1970-2010)</t>
  </si>
  <si>
    <t xml:space="preserve">Gross Fixed Capital Formation by Economic Activities at Current Prices - (1970-2010)
</t>
  </si>
  <si>
    <t xml:space="preserve">Annual Growth Rate of Gross Fixed Capital Formation by Economic Activities at Current Prices - (1970-2010)
</t>
  </si>
  <si>
    <t>Gross Fixed Capital Formation by Economic Activities as Percentage of GDP  at Current Prices - (1970-2010)</t>
  </si>
  <si>
    <t>Foreign Trade at Current Prices - (1962-2010)</t>
  </si>
  <si>
    <t>Imports by Sections of the Harmonised System (HS) - (1995-2010)</t>
  </si>
  <si>
    <t>Non-oil Export by Sections of the Harmonised System (HS) - (1995 - 2010)</t>
  </si>
  <si>
    <t>Compensation of Employees by Economic Activities at Current Prices - (1975-2010)</t>
  </si>
  <si>
    <t>Annual Growth Rates of Compensation of Employees by Economic Activities at Current Prices - (1975-2010)</t>
  </si>
  <si>
    <t>Compensation of Employees by Economic Activities  as  Percentage of GDP at Current Prices - (1975-2010)</t>
  </si>
  <si>
    <t>Section 2</t>
  </si>
  <si>
    <t>Industry and Business</t>
  </si>
  <si>
    <t>Total Number of Businesses Registered - (1970-2010)</t>
  </si>
  <si>
    <t>Natural Gas Production and Usage - (1970-2010)</t>
  </si>
  <si>
    <t>Domestic Sales of Petroleum Products in the Emirate of Abu Dhabi - (1989-2010)</t>
  </si>
  <si>
    <t>Electricity Generation(1972-2010)</t>
  </si>
  <si>
    <t xml:space="preserve">Consumption of Electricity by Region (1972-2010) </t>
  </si>
  <si>
    <t>Goods Vessels Movement in Zayed Port (1976-2010)</t>
  </si>
  <si>
    <t>Key Statistics of Hotel Establishments Activity - (1975-2010)</t>
  </si>
  <si>
    <t>Percentage Distribution of Gross Domestic Product by Oil &amp; Non-Oil Sector at Current Prices - (1970-2010 )</t>
  </si>
  <si>
    <t>Annual Growth Rates of Gross Domestic Product by Oil &amp; Non-Oil Sector at Current Prices - (1970-2010 )</t>
  </si>
  <si>
    <t>Gross Domestic Product by Financial &amp; Non-Financial Sector at Current Prices - (1970-2010 )</t>
  </si>
  <si>
    <t>Economy</t>
  </si>
  <si>
    <t xml:space="preserve">The Consumer Price Index (CPI) for the Abu Dhabi Emirates has been compiled and published on an annual basis since 1977.  SCAD has started compiling and publishing CPI on a monthly basis since 2008. The index measures the change in the prices of a market basket of goods and services  purchased by all types of households. 
</t>
  </si>
  <si>
    <t>Table 2.1. Total Number of Businesses Registered</t>
  </si>
  <si>
    <t xml:space="preserve"> Sources for number of permits:</t>
  </si>
  <si>
    <t>Daily Average</t>
  </si>
  <si>
    <t>Permits Issued by Region</t>
  </si>
  <si>
    <t>Statistics Centre - Abu Dhabi</t>
  </si>
  <si>
    <r>
      <rPr>
        <b/>
        <sz val="9"/>
        <rFont val="Calibri"/>
        <family val="2"/>
      </rPr>
      <t>Note:</t>
    </r>
    <r>
      <rPr>
        <sz val="9"/>
        <rFont val="Calibri"/>
        <family val="2"/>
      </rPr>
      <t xml:space="preserve"> The UAE dirham (AED) was officially introduced on May 20th 1973, replacing the Bahraini dinar, which had been the local currency in circulation until that date. Accordingly, values presented in AED prior to the aforesaid date are equivalents of the UAE dirham.</t>
    </r>
  </si>
  <si>
    <r>
      <rPr>
        <sz val="9"/>
        <color rgb="FFFF0000"/>
        <rFont val="Calibri"/>
        <family val="2"/>
        <scheme val="minor"/>
      </rPr>
      <t xml:space="preserve">* </t>
    </r>
    <r>
      <rPr>
        <sz val="9"/>
        <rFont val="Calibri"/>
        <family val="2"/>
        <scheme val="minor"/>
      </rPr>
      <t>Significant increase of Gross Fixed Capital Formation due to establishment of ADNOC and many other companies in 1971</t>
    </r>
  </si>
  <si>
    <r>
      <rPr>
        <sz val="9"/>
        <color rgb="FFFF0000"/>
        <rFont val="Calibri"/>
        <family val="2"/>
        <scheme val="minor"/>
      </rPr>
      <t>*</t>
    </r>
    <r>
      <rPr>
        <sz val="9"/>
        <rFont val="Calibri"/>
        <family val="2"/>
        <scheme val="minor"/>
      </rPr>
      <t xml:space="preserve"> Significant increase of Gross Fixed Capital Formation due to establishment of ADNOC and many other companies in 1971</t>
    </r>
  </si>
  <si>
    <r>
      <rPr>
        <b/>
        <sz val="9"/>
        <rFont val="Calibri"/>
        <family val="2"/>
      </rPr>
      <t xml:space="preserve">Notes: </t>
    </r>
    <r>
      <rPr>
        <sz val="9"/>
        <rFont val="Calibri"/>
        <family val="2"/>
      </rPr>
      <t xml:space="preserve">
1. The UAE dirham (AED) was officially introduced on May 20th 1973, replacing the Bahraini dinar, which had been the local currency in circulation until that date. Accordingly, values presented in AED prior to the aforesaid date are equivalents of the UAE dirham.</t>
    </r>
  </si>
  <si>
    <r>
      <rPr>
        <b/>
        <sz val="9"/>
        <rFont val="Calibri"/>
        <family val="2"/>
        <scheme val="minor"/>
      </rPr>
      <t>Note:</t>
    </r>
    <r>
      <rPr>
        <sz val="9"/>
        <rFont val="Calibri"/>
        <family val="2"/>
        <scheme val="minor"/>
      </rPr>
      <t xml:space="preserve"> Production excludes condensates</t>
    </r>
  </si>
  <si>
    <t xml:space="preserve">Department of Planning </t>
  </si>
  <si>
    <r>
      <rPr>
        <b/>
        <sz val="9"/>
        <rFont val="Calibri"/>
        <family val="2"/>
        <scheme val="minor"/>
      </rPr>
      <t xml:space="preserve">Note: </t>
    </r>
    <r>
      <rPr>
        <sz val="9"/>
        <rFont val="Calibri"/>
        <family val="2"/>
        <scheme val="minor"/>
      </rPr>
      <t>Production excludes Condensates</t>
    </r>
  </si>
  <si>
    <r>
      <rPr>
        <b/>
        <sz val="9"/>
        <color theme="1"/>
        <rFont val="Calibri"/>
        <family val="2"/>
        <scheme val="minor"/>
      </rPr>
      <t>Source:</t>
    </r>
    <r>
      <rPr>
        <sz val="9"/>
        <color theme="1"/>
        <rFont val="Calibri"/>
        <family val="2"/>
        <scheme val="minor"/>
      </rPr>
      <t xml:space="preserve"> Abu Dhabi Water and Electricity Company (ADWEC)</t>
    </r>
  </si>
  <si>
    <t>Table 2.5. Natural Gas Production and Usage</t>
  </si>
  <si>
    <t xml:space="preserve">Table 2.6. Production and Exports of Liquefied Natural Gas Products 
</t>
  </si>
  <si>
    <t>Table 2.7. Domestic Sales of Petroleum Products in the Emirate of Abu Dhabi</t>
  </si>
  <si>
    <t>Table 2.8. Electricity Generation</t>
  </si>
  <si>
    <t>Table 2.9. Consumption of Electricity by Region</t>
  </si>
  <si>
    <t>Table 2.10. Consumption of Desalinated Water by Region</t>
  </si>
  <si>
    <t>Table 2.13.  Air Cargo Discharged by International Airports</t>
  </si>
  <si>
    <t>Table 2.14. Air Cargo Loaded by International Airports</t>
  </si>
  <si>
    <t>Table 2.15. Air Passengers Arrivals and Departures by International Airports</t>
  </si>
  <si>
    <t xml:space="preserve">Table 2.16. Goods Vessels Movement in Zayed Port </t>
  </si>
  <si>
    <t xml:space="preserve"> Table 2.17.  Key Telecommunication Statistics</t>
  </si>
  <si>
    <t>Table 2.18. Key Statistics of Hotel Establishments Activity</t>
  </si>
  <si>
    <r>
      <t xml:space="preserve">Source: </t>
    </r>
    <r>
      <rPr>
        <sz val="9"/>
        <color indexed="8"/>
        <rFont val="Calibri"/>
        <family val="2"/>
      </rPr>
      <t>Abu Dhabi Airports Company (ADAC)</t>
    </r>
  </si>
  <si>
    <t>Passengers Arrivals</t>
  </si>
  <si>
    <t xml:space="preserve"> Passengers Departures</t>
  </si>
  <si>
    <t xml:space="preserve">Table 2.12. Aircraft Movement, Passengers Arrivals and Departures at Abu Dhabi International Airport </t>
  </si>
  <si>
    <t>Aircraft Movement, Passengers Arrivals and Departures at Abu Dhabi International Airport - (1968-2010)</t>
  </si>
  <si>
    <r>
      <rPr>
        <b/>
        <sz val="10"/>
        <color theme="1"/>
        <rFont val="Calibri"/>
        <family val="2"/>
        <scheme val="minor"/>
      </rPr>
      <t xml:space="preserve">Note: </t>
    </r>
    <r>
      <rPr>
        <sz val="10"/>
        <color theme="1"/>
        <rFont val="Calibri"/>
        <family val="2"/>
        <charset val="178"/>
        <scheme val="minor"/>
      </rPr>
      <t>Figures for buildings and housing for the period 2006 - 2009 estimated based on the primary result of the frame update project conducted by SCAD in October 2010</t>
    </r>
  </si>
  <si>
    <t xml:space="preserve">Commodity Activities </t>
  </si>
  <si>
    <t xml:space="preserve">Services  Activities </t>
  </si>
  <si>
    <t xml:space="preserve">Merchandise Trade Surplus </t>
  </si>
  <si>
    <t>Trade Surplus</t>
  </si>
  <si>
    <t xml:space="preserve"> Commodity Imports and Exports as  a Percentage of Total Trade at Current Prices - (1962-2010)</t>
  </si>
  <si>
    <t>Live animals and thereof products</t>
  </si>
  <si>
    <t>Pearls, stones, precious metals and thereof articles</t>
  </si>
  <si>
    <t>Consumer Price Index and Inflation Rates (1980-2010)</t>
  </si>
  <si>
    <t>Percentage Distribution of Gross Domestic Product by Oil &amp; Non-Oil Sector at Constant 2007 Prices</t>
  </si>
  <si>
    <t>Annual Growth Rates of Gross Domestic Product by Oil &amp; Non-Oil Sector at Constant 2007 Prices</t>
  </si>
  <si>
    <t>Gross Domestic Product per Capita at Constant  2007 Prices</t>
  </si>
  <si>
    <t>Gross Domestic Product Per Capita by Oil and Non - Oil Sector at Constant  2007 Prices</t>
  </si>
  <si>
    <t xml:space="preserve">  Public Administration &amp; Defence</t>
  </si>
  <si>
    <r>
      <rPr>
        <sz val="9"/>
        <color indexed="10"/>
        <rFont val="Calibri"/>
        <family val="2"/>
      </rPr>
      <t>**</t>
    </r>
    <r>
      <rPr>
        <sz val="9"/>
        <rFont val="Calibri"/>
        <family val="2"/>
      </rPr>
      <t xml:space="preserve"> Public Administration &amp; Defence grew in 1981 significantly due to the amendment of social allowance for citizens employed with the Emirate of Abu Dhabi in July 1981, awarding the police and passport officers at the airport a nature-of-work allowance during the same year.</t>
    </r>
  </si>
  <si>
    <t>Table 1.6. Annual Growth Rates of Gross Domestic Product by Financial &amp; Non-Financial Sector at Current Prices</t>
  </si>
  <si>
    <r>
      <rPr>
        <sz val="9"/>
        <color indexed="10"/>
        <rFont val="Calibri"/>
        <family val="2"/>
      </rPr>
      <t>**</t>
    </r>
    <r>
      <rPr>
        <sz val="9"/>
        <rFont val="Calibri"/>
        <family val="2"/>
      </rPr>
      <t xml:space="preserve">  For Public Administration &amp; Defence growth in 1981, see the note of table 1.3</t>
    </r>
  </si>
  <si>
    <t>Table 1.7. Percentage Distribution of Gross Domestic Product by Financial &amp; Non-Financial Sector at Current Prices</t>
  </si>
  <si>
    <r>
      <rPr>
        <sz val="9"/>
        <color indexed="10"/>
        <rFont val="Calibri"/>
        <family val="2"/>
      </rPr>
      <t>*</t>
    </r>
    <r>
      <rPr>
        <sz val="9"/>
        <rFont val="Calibri"/>
        <family val="2"/>
      </rPr>
      <t xml:space="preserve">  For Public Administration &amp; Defence growth in 1981, see the note of table 1.3</t>
    </r>
  </si>
  <si>
    <t xml:space="preserve">Commodity Activity </t>
  </si>
  <si>
    <t xml:space="preserve">Services  Activity </t>
  </si>
  <si>
    <t xml:space="preserve">Table 1.9. Annual Growth Rates of Gross Domestic Product by Economic Sector at Current Prices 
</t>
  </si>
  <si>
    <r>
      <rPr>
        <sz val="9"/>
        <color indexed="10"/>
        <rFont val="Calibri"/>
        <family val="2"/>
      </rPr>
      <t>**</t>
    </r>
    <r>
      <rPr>
        <sz val="9"/>
        <rFont val="Calibri"/>
        <family val="2"/>
      </rPr>
      <t xml:space="preserve"> For significant growth in Agriculture, Live stock and Fishing in 1975, see the note of table 1.8.</t>
    </r>
  </si>
  <si>
    <r>
      <rPr>
        <sz val="9"/>
        <color indexed="10"/>
        <rFont val="Calibri"/>
        <family val="2"/>
      </rPr>
      <t>*</t>
    </r>
    <r>
      <rPr>
        <sz val="9"/>
        <rFont val="Calibri"/>
        <family val="2"/>
      </rPr>
      <t xml:space="preserve"> For significant growth in Agriculture, Live stock and Fishing in 1975, see the note of table 1.8</t>
    </r>
  </si>
  <si>
    <t>Table 1.22. Gross Fixed Capital Formation by Economic Activities as Percentage of GDP  at Current Prices</t>
  </si>
  <si>
    <t xml:space="preserve">Table 1.23. Foreign Trade at Current Prices </t>
  </si>
  <si>
    <t>Table 1.24. Foreign Trade as Percentage of GDP at Current Prices</t>
  </si>
  <si>
    <t>Table 1.25. Commodity Imports and Exports as  a Percentage of Total Trade at Current Prices</t>
  </si>
  <si>
    <t>Table 1.28. Consumer Price Index and Inflation Rates</t>
  </si>
  <si>
    <t>Table 1.29.  Compensation of Employees by Economic Activities at Current Prices</t>
  </si>
  <si>
    <t>Table 1.30.  Annual Growth Rates of Compensation of Employees by Economic Activities at Current Prices</t>
  </si>
  <si>
    <t xml:space="preserve">Table 1.31.  Compensation of Employees by Economic Activities  as  Percentage of GDP at Current Prices </t>
  </si>
  <si>
    <t>1980 to 2010 net change, %</t>
  </si>
  <si>
    <t>Table 1.1. Percentage Distribution of Gross Domestic Product by Oil &amp; Non-Oil Sector at Current Prices</t>
  </si>
  <si>
    <t>Value Added of Commodity Activities at Current Prices - ( 1970-2010 )</t>
  </si>
  <si>
    <t>Value Added of Commodity Activities as Percentage of GDP at Current Prices - ( 1970-2010 )</t>
  </si>
  <si>
    <t>Annual Growth Rates of Value Added of Commodity Activities at Current Prices - (1970-2010 )</t>
  </si>
  <si>
    <t>Value Added of Selected Services Activities at Current Prices - ( 1970-2010 )</t>
  </si>
  <si>
    <t>Value Added of Selected Services Activities as Percentage of GDP at Current Price - ( 1970-2010 )</t>
  </si>
  <si>
    <t>Annual Growth Rates of Value Added of  Selected Services Activities at Current Prices  - ( 1970-2010 )</t>
  </si>
  <si>
    <t>Table 1.20. Gross Fixed Capital Formation by Economic Activities at Current Prices</t>
  </si>
  <si>
    <t>Foreign Trade as Percentage of GDP at Current Prices - (1970-2010)</t>
  </si>
  <si>
    <r>
      <rPr>
        <sz val="9"/>
        <color indexed="10"/>
        <rFont val="Calibri"/>
        <family val="2"/>
      </rPr>
      <t>*</t>
    </r>
    <r>
      <rPr>
        <sz val="9"/>
        <rFont val="Calibri"/>
        <family val="2"/>
      </rPr>
      <t xml:space="preserve"> In the 1974 oil prices increased by 249% and annual production by 8% .</t>
    </r>
  </si>
  <si>
    <r>
      <t xml:space="preserve">** </t>
    </r>
    <r>
      <rPr>
        <sz val="9"/>
        <rFont val="Calibri"/>
        <family val="2"/>
      </rPr>
      <t>Preliminary  estimates</t>
    </r>
  </si>
  <si>
    <t xml:space="preserve">Figure may not sum to totals due to rounding </t>
  </si>
  <si>
    <t>Table 1.2. Percentage Distribution of Gross Domestic Product by Oil &amp; Non-Oil Sector at Constant 2007 Prices</t>
  </si>
  <si>
    <r>
      <t xml:space="preserve">* </t>
    </r>
    <r>
      <rPr>
        <sz val="9"/>
        <rFont val="Calibri"/>
        <family val="2"/>
      </rPr>
      <t>Preliminary</t>
    </r>
    <r>
      <rPr>
        <sz val="9"/>
        <color indexed="10"/>
        <rFont val="Calibri"/>
        <family val="2"/>
      </rPr>
      <t xml:space="preserve"> </t>
    </r>
    <r>
      <rPr>
        <sz val="9"/>
        <rFont val="Calibri"/>
        <family val="2"/>
      </rPr>
      <t>estimates</t>
    </r>
  </si>
  <si>
    <t>Table 1.3 . Annual Growth Rates of Gross Domestic Product by Oil &amp; Non-Oil Sector at Current Prices</t>
  </si>
  <si>
    <r>
      <t xml:space="preserve">** </t>
    </r>
    <r>
      <rPr>
        <sz val="9"/>
        <rFont val="Calibri"/>
        <family val="2"/>
      </rPr>
      <t>Preliminary</t>
    </r>
    <r>
      <rPr>
        <sz val="9"/>
        <color indexed="10"/>
        <rFont val="Calibri"/>
        <family val="2"/>
      </rPr>
      <t xml:space="preserve"> </t>
    </r>
    <r>
      <rPr>
        <sz val="9"/>
        <rFont val="Calibri"/>
        <family val="2"/>
      </rPr>
      <t>estimates</t>
    </r>
  </si>
  <si>
    <t>Table 1.4 . Annual Growth Rates of Gross Domestic Product by Oil &amp; Non-Oil Sector at Constant 2007 Prices</t>
  </si>
  <si>
    <t>Table 1.5. Gross Domestic Product by Financial &amp; Non-Financial Sector at Current Prices</t>
  </si>
  <si>
    <r>
      <t xml:space="preserve">*** </t>
    </r>
    <r>
      <rPr>
        <sz val="9"/>
        <rFont val="Calibri"/>
        <family val="2"/>
      </rPr>
      <t>Preliminary</t>
    </r>
    <r>
      <rPr>
        <sz val="9"/>
        <color indexed="10"/>
        <rFont val="Calibri"/>
        <family val="2"/>
      </rPr>
      <t xml:space="preserve"> </t>
    </r>
    <r>
      <rPr>
        <sz val="9"/>
        <rFont val="Calibri"/>
        <family val="2"/>
      </rPr>
      <t>estimates</t>
    </r>
  </si>
  <si>
    <r>
      <t>***</t>
    </r>
    <r>
      <rPr>
        <sz val="9"/>
        <rFont val="Calibri"/>
        <family val="2"/>
      </rPr>
      <t>Preliminary</t>
    </r>
    <r>
      <rPr>
        <sz val="9"/>
        <color indexed="10"/>
        <rFont val="Calibri"/>
        <family val="2"/>
      </rPr>
      <t xml:space="preserve"> </t>
    </r>
    <r>
      <rPr>
        <sz val="9"/>
        <rFont val="Calibri"/>
        <family val="2"/>
      </rPr>
      <t>estimates</t>
    </r>
  </si>
  <si>
    <r>
      <rPr>
        <sz val="9"/>
        <color indexed="10"/>
        <rFont val="Calibri"/>
        <family val="2"/>
      </rPr>
      <t xml:space="preserve">* </t>
    </r>
    <r>
      <rPr>
        <sz val="9"/>
        <rFont val="Calibri"/>
        <family val="2"/>
      </rPr>
      <t>In the 1974 oil prices increased by 249% and annual production by 8% .</t>
    </r>
  </si>
  <si>
    <t>Table 1.8. Percentage Distribution of Gross Domestic Product by Economic Sector at Current Prices</t>
  </si>
  <si>
    <t>Table 1.10. Value Added of Commodity Activities at Current Prices</t>
  </si>
  <si>
    <t xml:space="preserve">Table  1.11. Annual Growth Rates of Value Added of Commodity Activities at Current Prices </t>
  </si>
  <si>
    <t>Table 1.12.  Value Added of Commodity Activities as Percentage of GDP at Current Prices</t>
  </si>
  <si>
    <t>Table 1.13.  Value Added of Selected Services Activities at Current Prices</t>
  </si>
  <si>
    <t>Transport , Storage and Communication</t>
  </si>
  <si>
    <t xml:space="preserve">Table 1.14. Annual Growth Rates of Value Added of Services Activities at Current Prices </t>
  </si>
  <si>
    <t>Table 1.15.  Value Added of Selected Services Activities as Percentage of GDP at Current Price</t>
  </si>
  <si>
    <t>Table 1.16. Gross Domestic Product per Capita at Current Prices</t>
  </si>
  <si>
    <r>
      <rPr>
        <b/>
        <sz val="9"/>
        <rFont val="Calibri"/>
        <family val="2"/>
      </rPr>
      <t>Note:</t>
    </r>
    <r>
      <rPr>
        <sz val="9"/>
        <rFont val="Calibri"/>
        <family val="2"/>
      </rPr>
      <t xml:space="preserve"> Non - Oil Sector GDP from 1980-2004 has been estimated by deflating the current price series by the total CPI</t>
    </r>
  </si>
  <si>
    <t>Table 1.18.  Gross Domestic Product Per Capita by Oil and Non - Oil Sector at Current Prices</t>
  </si>
  <si>
    <t>Table 1.17. Gross Domestic Product per Capita at Constant 2007 Prices</t>
  </si>
  <si>
    <t>Table 1.19.  Gross Domestic Product Per Capita by Oil and Non - Oil Sector at Constant 2007 Prices</t>
  </si>
  <si>
    <t xml:space="preserve">Table 1.21. Annual Growth Rate of Gross Fixed Capital Formation by Economic Activities at Current Prices </t>
  </si>
  <si>
    <t>Annual Growth Rate (%)</t>
  </si>
  <si>
    <r>
      <t>Sources:</t>
    </r>
    <r>
      <rPr>
        <sz val="9"/>
        <color indexed="8"/>
        <rFont val="Calibri"/>
        <family val="2"/>
      </rPr>
      <t xml:space="preserve"> Statistics Centre - Abu Dhabi, Department of Planning </t>
    </r>
  </si>
  <si>
    <r>
      <t xml:space="preserve">Sources: </t>
    </r>
    <r>
      <rPr>
        <sz val="9"/>
        <color indexed="8"/>
        <rFont val="Calibri"/>
        <family val="2"/>
      </rPr>
      <t>Statistics Centre - Abu Dhabi (2005-2010), Department of Finance - Customs Administration (1962-2004)</t>
    </r>
  </si>
  <si>
    <r>
      <rPr>
        <sz val="9"/>
        <color rgb="FFFF0000"/>
        <rFont val="Calibri"/>
        <family val="2"/>
        <scheme val="minor"/>
      </rPr>
      <t>*</t>
    </r>
    <r>
      <rPr>
        <sz val="9"/>
        <rFont val="Calibri"/>
        <family val="2"/>
        <scheme val="minor"/>
      </rPr>
      <t xml:space="preserve"> In 1974 oil prices increased by 249% and annual production by 8% .</t>
    </r>
  </si>
  <si>
    <t xml:space="preserve">2. Figure may not sum to totals due to rounding </t>
  </si>
  <si>
    <r>
      <t>214,128</t>
    </r>
    <r>
      <rPr>
        <sz val="10"/>
        <color rgb="FFFF0000"/>
        <rFont val="Calibri"/>
        <family val="2"/>
        <scheme val="minor"/>
      </rPr>
      <t>**</t>
    </r>
  </si>
  <si>
    <r>
      <t>300,702</t>
    </r>
    <r>
      <rPr>
        <sz val="10"/>
        <color rgb="FFFF0000"/>
        <rFont val="Calibri"/>
        <family val="2"/>
        <scheme val="minor"/>
      </rPr>
      <t>**</t>
    </r>
  </si>
  <si>
    <r>
      <t>77.6</t>
    </r>
    <r>
      <rPr>
        <sz val="10"/>
        <color rgb="FFFF0000"/>
        <rFont val="Calibri"/>
        <family val="2"/>
        <scheme val="minor"/>
      </rPr>
      <t>*</t>
    </r>
  </si>
  <si>
    <r>
      <rPr>
        <sz val="9"/>
        <color rgb="FFFF0000"/>
        <rFont val="Calibri"/>
        <family val="2"/>
        <scheme val="minor"/>
      </rPr>
      <t xml:space="preserve">* </t>
    </r>
    <r>
      <rPr>
        <sz val="9"/>
        <rFont val="Calibri"/>
        <family val="2"/>
        <scheme val="minor"/>
      </rPr>
      <t>In 1974 oil prices increased by 249% and annual production by 8% .</t>
    </r>
  </si>
  <si>
    <r>
      <t>387,275.7</t>
    </r>
    <r>
      <rPr>
        <sz val="10"/>
        <color rgb="FFFF0000"/>
        <rFont val="Calibri"/>
        <family val="2"/>
        <scheme val="minor"/>
      </rPr>
      <t>*</t>
    </r>
  </si>
  <si>
    <t xml:space="preserve">Table 1.26. Imports by Sections of the Harmonised System (HS) </t>
  </si>
  <si>
    <t xml:space="preserve">Cont …  Imports by Sections of the Harmonised System (HS) </t>
  </si>
  <si>
    <r>
      <t xml:space="preserve">Work of art, collectors pieces and antiques </t>
    </r>
    <r>
      <rPr>
        <sz val="10"/>
        <color rgb="FFFF0000"/>
        <rFont val="Calibri"/>
        <family val="2"/>
      </rPr>
      <t>*</t>
    </r>
  </si>
  <si>
    <t>Base metals and articles of base metal (3)</t>
  </si>
  <si>
    <t>Vehicles of transport (4)</t>
  </si>
  <si>
    <r>
      <rPr>
        <b/>
        <sz val="9"/>
        <color theme="1"/>
        <rFont val="Calibri"/>
        <family val="2"/>
        <scheme val="minor"/>
      </rPr>
      <t>Sources:</t>
    </r>
    <r>
      <rPr>
        <sz val="9"/>
        <color theme="1"/>
        <rFont val="Calibri"/>
        <family val="2"/>
        <scheme val="minor"/>
      </rPr>
      <t xml:space="preserve"> Statistics Centre - Abu Dhabi,  National Bureau of Statistics, IMF</t>
    </r>
  </si>
  <si>
    <r>
      <rPr>
        <b/>
        <sz val="9"/>
        <color indexed="8"/>
        <rFont val="Calibri"/>
        <family val="2"/>
      </rPr>
      <t>Sources</t>
    </r>
    <r>
      <rPr>
        <sz val="9"/>
        <color indexed="8"/>
        <rFont val="Calibri"/>
        <family val="2"/>
      </rPr>
      <t xml:space="preserve">:  Statistics Centre - Abu Dhabi, National Bureau of Statistics </t>
    </r>
  </si>
  <si>
    <r>
      <t xml:space="preserve">* </t>
    </r>
    <r>
      <rPr>
        <sz val="9"/>
        <rFont val="Calibri"/>
        <family val="2"/>
        <scheme val="minor"/>
      </rPr>
      <t xml:space="preserve"> Preliminary estimates</t>
    </r>
  </si>
  <si>
    <r>
      <t xml:space="preserve">** </t>
    </r>
    <r>
      <rPr>
        <sz val="9"/>
        <rFont val="Calibri"/>
        <family val="2"/>
        <scheme val="minor"/>
      </rPr>
      <t xml:space="preserve"> Preliminary estimates</t>
    </r>
  </si>
  <si>
    <r>
      <t>**</t>
    </r>
    <r>
      <rPr>
        <sz val="9"/>
        <rFont val="Calibri"/>
        <family val="2"/>
        <scheme val="minor"/>
      </rPr>
      <t xml:space="preserve">  Preliminary estimates</t>
    </r>
  </si>
  <si>
    <t>1. "-"  means value equal to "0"</t>
  </si>
  <si>
    <t>2. "0" means value equal to less than "0.5 million".</t>
  </si>
  <si>
    <t>3. The rise in 2009 is due to the increase in export of tower lattice masts and parts thereof</t>
  </si>
  <si>
    <t>4. The rise in 2009 and 2010 is due to the increase exports of  floating or submersible drilling or production platforms</t>
  </si>
  <si>
    <r>
      <rPr>
        <sz val="9"/>
        <color rgb="FFFF0000"/>
        <rFont val="Calibri"/>
        <family val="2"/>
      </rPr>
      <t xml:space="preserve">* </t>
    </r>
    <r>
      <rPr>
        <sz val="9"/>
        <rFont val="Calibri"/>
        <family val="2"/>
      </rPr>
      <t>This category was updated in 2008, according to Harmonized System accredited to United Nations.</t>
    </r>
  </si>
  <si>
    <t>Value Added and GFCF of Manufacturing Activity - (1970-2010)</t>
  </si>
  <si>
    <t>Crude Oil Production and Exports - (1960-2010)</t>
  </si>
  <si>
    <t>Production and Exports of Liquefied Natural Gas Products (1977-2009)</t>
  </si>
  <si>
    <t xml:space="preserve">Crude Oil Prices by Type of  Crude (1962 - 2010)          </t>
  </si>
  <si>
    <t>Consumption of Desalinated Water by region - (1974-2010)</t>
  </si>
  <si>
    <t>Key Statistics of Construction Activity - (1968-2010)</t>
  </si>
  <si>
    <t>Air Cargo Discharged by International Airports - (1969-2010)</t>
  </si>
  <si>
    <t>Air Cargo Loaded by International Airports (1969-2010)</t>
  </si>
  <si>
    <t>Air Passengers Arrivals and Departures by International Airport - (1968-2010)</t>
  </si>
  <si>
    <t>Key Telecommunication Statistics - (1963-2010)</t>
  </si>
  <si>
    <r>
      <rPr>
        <b/>
        <sz val="9"/>
        <color indexed="8"/>
        <rFont val="Calibri"/>
        <family val="2"/>
      </rPr>
      <t>Sources:</t>
    </r>
    <r>
      <rPr>
        <sz val="9"/>
        <color indexed="8"/>
        <rFont val="Calibri"/>
        <family val="2"/>
      </rPr>
      <t xml:space="preserve"> Abu Dhabi Municipality and Al Ain Municipality, Department of Economic Development (2007-2010)</t>
    </r>
  </si>
  <si>
    <t>1. The drops registered in 1981 and 1992 are due to the effect of the Gulf War I and II.</t>
  </si>
  <si>
    <t>2. 2005 and 2006 data for Abu Dhabi &amp; Al Ain  are estimates</t>
  </si>
  <si>
    <t>Table 2.2. Value Added and GFCF of Manufacturing Activity</t>
  </si>
  <si>
    <r>
      <t>Sources:</t>
    </r>
    <r>
      <rPr>
        <sz val="9"/>
        <color theme="1"/>
        <rFont val="Calibri"/>
        <family val="2"/>
        <scheme val="minor"/>
      </rPr>
      <t xml:space="preserve"> Department of Planning and Economy, Economic Section (2002-2004), Department of Planning, Economic Section (1970-2001)</t>
    </r>
  </si>
  <si>
    <r>
      <t xml:space="preserve">2010 </t>
    </r>
    <r>
      <rPr>
        <b/>
        <sz val="10"/>
        <color rgb="FFFF0000"/>
        <rFont val="Calibri"/>
        <family val="2"/>
        <scheme val="minor"/>
      </rPr>
      <t>*</t>
    </r>
  </si>
  <si>
    <r>
      <t>*</t>
    </r>
    <r>
      <rPr>
        <sz val="9"/>
        <rFont val="Calibri"/>
        <family val="2"/>
        <scheme val="minor"/>
      </rPr>
      <t xml:space="preserve"> Preliminary estimates</t>
    </r>
  </si>
  <si>
    <t>Table 2.3. Crude Oil Production and Exports</t>
  </si>
  <si>
    <r>
      <t>2010</t>
    </r>
    <r>
      <rPr>
        <b/>
        <sz val="10"/>
        <color rgb="FFFF0000"/>
        <rFont val="Calibri"/>
        <family val="2"/>
        <scheme val="minor"/>
      </rPr>
      <t>*</t>
    </r>
  </si>
  <si>
    <r>
      <t>Sources:</t>
    </r>
    <r>
      <rPr>
        <sz val="9"/>
        <color theme="1"/>
        <rFont val="Calibri"/>
        <family val="2"/>
        <scheme val="minor"/>
      </rPr>
      <t xml:space="preserve"> Statistics Centre - Abu Dhabi, Abu Dhabi National Oil Company - ADNOC, Department of Petroleum (1960-1967)</t>
    </r>
  </si>
  <si>
    <t>Table  2.4. Crude Oil Prices by Type of  Crude</t>
  </si>
  <si>
    <t>Umm Al-Shaif</t>
  </si>
  <si>
    <r>
      <t xml:space="preserve">Sources: </t>
    </r>
    <r>
      <rPr>
        <sz val="9"/>
        <color indexed="8"/>
        <rFont val="Calibri"/>
        <family val="2"/>
      </rPr>
      <t>Statistics Centre - Abu Dhabi, Department of Petroleum-Abu Dhabi, Abu Dhabi National Oil Company - ADNOC, Department of Plannin</t>
    </r>
    <r>
      <rPr>
        <b/>
        <sz val="9"/>
        <color indexed="8"/>
        <rFont val="Calibri"/>
        <family val="2"/>
      </rPr>
      <t xml:space="preserve">g </t>
    </r>
  </si>
  <si>
    <t xml:space="preserve"> 1. Oil export commenced in June 1962</t>
  </si>
  <si>
    <t>2. With the exception of  Murban, the average prices of other crudes for the years 1989, 1990 and 1991 are estimated figures.</t>
  </si>
  <si>
    <r>
      <t xml:space="preserve">Sources: </t>
    </r>
    <r>
      <rPr>
        <sz val="9"/>
        <color theme="1"/>
        <rFont val="Calibri"/>
        <family val="2"/>
        <scheme val="minor"/>
      </rPr>
      <t xml:space="preserve"> Abu Dhabi National Oil Company - ADNOC (2000-2004 data), Supreme Petroleum Council; Abu Dhabi National Oil Company - ADNOC (1983-1999 data),  Supreme Petroleum Council (1980-1981 data),  Ministry of petroleum and mineral resources (1970-1979 data)</t>
    </r>
  </si>
  <si>
    <r>
      <t xml:space="preserve">2009 </t>
    </r>
    <r>
      <rPr>
        <b/>
        <sz val="10"/>
        <color rgb="FFFF0000"/>
        <rFont val="Calibri"/>
        <family val="2"/>
      </rPr>
      <t>*</t>
    </r>
  </si>
  <si>
    <r>
      <t>2010</t>
    </r>
    <r>
      <rPr>
        <b/>
        <sz val="10"/>
        <color rgb="FFFF0000"/>
        <rFont val="Calibri"/>
        <family val="2"/>
      </rPr>
      <t>*</t>
    </r>
  </si>
  <si>
    <r>
      <t xml:space="preserve">* </t>
    </r>
    <r>
      <rPr>
        <sz val="9"/>
        <rFont val="Calibri"/>
        <family val="2"/>
        <scheme val="minor"/>
      </rPr>
      <t>Preliminary estimates</t>
    </r>
  </si>
  <si>
    <r>
      <t>Sources:</t>
    </r>
    <r>
      <rPr>
        <sz val="9"/>
        <color theme="1"/>
        <rFont val="Calibri"/>
        <family val="2"/>
        <scheme val="minor"/>
      </rPr>
      <t xml:space="preserve"> Statistics Centre - Abu Dhabi, Abu Dhabi National Oil Company - ADNOC (2006-2009)</t>
    </r>
  </si>
  <si>
    <t>Gas Oil/Diesel</t>
  </si>
  <si>
    <r>
      <rPr>
        <b/>
        <sz val="9"/>
        <color indexed="8"/>
        <rFont val="Calibri"/>
        <family val="2"/>
      </rPr>
      <t>Sources:</t>
    </r>
    <r>
      <rPr>
        <sz val="9"/>
        <color indexed="8"/>
        <rFont val="Calibri"/>
        <family val="2"/>
      </rPr>
      <t xml:space="preserve"> Abu Dhabi National Oil Company - ADNOC , Takreer (2008 and 2009)</t>
    </r>
  </si>
  <si>
    <t>1. Fuel oil includes ships fuel</t>
  </si>
  <si>
    <t xml:space="preserve">2. Total Sales of Petroleum Products  = Domestic Sales in Abu Dhabi Emirate + Exports + Sales for Northern Emirates </t>
  </si>
  <si>
    <t xml:space="preserve">3. 2008 and 2009 Motor Gasoline also named Unleaded Gasoline  </t>
  </si>
  <si>
    <t>Unleaded Gasoline</t>
  </si>
  <si>
    <t>1. 2001-2004 data includes transferred electricity from Takreer Company</t>
  </si>
  <si>
    <t>3. Emal started in 2009</t>
  </si>
  <si>
    <t>Al Gharbia</t>
  </si>
  <si>
    <r>
      <t xml:space="preserve">Sources: </t>
    </r>
    <r>
      <rPr>
        <sz val="9"/>
        <rFont val="Calibri"/>
        <family val="2"/>
      </rPr>
      <t xml:space="preserve"> Abu Dhabi Water and Electricity Company (ADWEC) (2000-2009),Abu Dhabi Water and Electricity Authority (ADWEA) (1994-1999),  Department of Water and Electricity (1972-1993)</t>
    </r>
  </si>
  <si>
    <t>2. Consumption include  internal Electrical Consumption by Power Stations &amp; Technical Losses Through the Network</t>
  </si>
  <si>
    <t>1.Total Consumption for the year 1974-1977 estimated on the basis of the average share of the Abu Dhabi Consumption for the year 1978-1979. Al Ain consumption for the years 1974-1979 calculated as difference from the estimated total and the available Abu Dhabi figures.</t>
  </si>
  <si>
    <r>
      <t xml:space="preserve">Sources: </t>
    </r>
    <r>
      <rPr>
        <sz val="9"/>
        <rFont val="Calibri"/>
        <family val="2"/>
      </rPr>
      <t>Abu Dhabi Water and Electricity Company (ADWEC) (2000-2010), Abu Dhabi Water and Electricity Authority (ADWEA) (1994-1999), Department of Water and Electricity (1972-1993)</t>
    </r>
  </si>
  <si>
    <t>Table 2.11. Key Statistics of Construction Activity</t>
  </si>
  <si>
    <r>
      <t xml:space="preserve">Sources:  </t>
    </r>
    <r>
      <rPr>
        <sz val="9"/>
        <rFont val="Calibri"/>
        <family val="2"/>
        <scheme val="minor"/>
      </rPr>
      <t>Department of Civil Aviation, Abu Dhabi Airport Company (2005-2010)</t>
    </r>
  </si>
  <si>
    <t>1. Data since 1982 exclude "Helicopters"</t>
  </si>
  <si>
    <t>2. Data exclude transit passengers who continued their journey on the same flight</t>
  </si>
  <si>
    <t>3. 1969 data for arrivals and departures are estimates</t>
  </si>
  <si>
    <t>4- 2010 data include Al Bateen Exclusive Airport data</t>
  </si>
  <si>
    <r>
      <rPr>
        <b/>
        <sz val="9"/>
        <color indexed="8"/>
        <rFont val="Calibri"/>
        <family val="2"/>
      </rPr>
      <t>Source:</t>
    </r>
    <r>
      <rPr>
        <sz val="9"/>
        <color indexed="8"/>
        <rFont val="Calibri"/>
        <family val="2"/>
      </rPr>
      <t xml:space="preserve">  Department of Civil Aviation,  Abu Dhabi Airports Company (2005-2010)</t>
    </r>
  </si>
  <si>
    <t>1. Data exclude transit passengers who continued their journey on the same flight</t>
  </si>
  <si>
    <t>2. 1969 data estimated</t>
  </si>
  <si>
    <r>
      <t xml:space="preserve">Sources: </t>
    </r>
    <r>
      <rPr>
        <sz val="9"/>
        <color theme="1"/>
        <rFont val="Calibri"/>
        <family val="2"/>
        <scheme val="minor"/>
      </rPr>
      <t xml:space="preserve"> Abu Dhabi Terminals (2005-2010),  Abu Dhabi Port (2004),  Sea Port Authority (1976-2003)</t>
    </r>
  </si>
  <si>
    <r>
      <t>Note:</t>
    </r>
    <r>
      <rPr>
        <sz val="9"/>
        <color theme="1"/>
        <rFont val="Calibri"/>
        <family val="2"/>
        <scheme val="minor"/>
      </rPr>
      <t xml:space="preserve"> Breakdown by vessels type for 2009 and 2010 estimated based on 2008 distribution.</t>
    </r>
  </si>
  <si>
    <t xml:space="preserve">Dial up Connections </t>
  </si>
  <si>
    <t xml:space="preserve">Mobile Lines </t>
  </si>
  <si>
    <t>Fixed Telephone  Lines</t>
  </si>
  <si>
    <r>
      <t>Sources:</t>
    </r>
    <r>
      <rPr>
        <sz val="9"/>
        <color theme="1"/>
        <rFont val="Calibri"/>
        <family val="2"/>
        <scheme val="minor"/>
      </rPr>
      <t xml:space="preserve"> Emirates Telecommunication Cooperation Limited, Telecommunication Regulatory Authority (2007-2010),  Abu Dhabi Telegraph and Telephone Co. Ltd.</t>
    </r>
  </si>
  <si>
    <t>2. Mobile phone services started in 1982, Internet services started in 1995</t>
  </si>
  <si>
    <t>1. 1982 figures for number of hotel establishments and number of rooms refer to January-September data.</t>
  </si>
  <si>
    <t>2. 1981 data estimated by the relevant source</t>
  </si>
  <si>
    <r>
      <t xml:space="preserve">Sources: </t>
    </r>
    <r>
      <rPr>
        <sz val="9"/>
        <color theme="1"/>
        <rFont val="Calibri"/>
        <family val="2"/>
        <scheme val="minor"/>
      </rPr>
      <t xml:space="preserve"> Abu Dhabi Tourism Authority (2004-2010),  Ministry of Planning and Department of Planning - Annual Economic and Social Indicators (1990-2003), Ministry of Planning (1982-1989), Department of Planning, Economic Section (1975-1981)</t>
    </r>
  </si>
  <si>
    <r>
      <t>2010</t>
    </r>
    <r>
      <rPr>
        <b/>
        <sz val="10"/>
        <color rgb="FFFF0000"/>
        <rFont val="Calibri"/>
        <family val="2"/>
        <scheme val="minor"/>
      </rPr>
      <t>**</t>
    </r>
  </si>
  <si>
    <t>Table 1.27.  Non-oil Export by Sections of the Harmonised System (HS)</t>
  </si>
  <si>
    <t>Cont …  Non-oil Export by Sections of the Harmonised System (HS)</t>
  </si>
  <si>
    <t>1. 2002-2003 Al Ain and Western Region figures are estimates</t>
  </si>
  <si>
    <t>2. Data of Abu Dhabi from (2005-2010) include Al Gharbia data</t>
  </si>
  <si>
    <r>
      <rPr>
        <sz val="9"/>
        <color indexed="10"/>
        <rFont val="Calibri"/>
        <family val="2"/>
      </rPr>
      <t>**</t>
    </r>
    <r>
      <rPr>
        <sz val="9"/>
        <rFont val="Calibri"/>
        <family val="2"/>
      </rPr>
      <t xml:space="preserve">  Agriculture, Live stock and Fishing grew in 1975 significantly due to different developments in that year, such as establishment of the first typical livestock farm on an area of 100 hectares, growing wheat on an area totaling 300 donums, incorporation of Al Ain Vegetable Production Company with a total capital of AED 10,130,000 .</t>
    </r>
  </si>
  <si>
    <t>1. Fixed phone lines for 1986-1989 estimated by dividing the number of fixed lines by end of the year population for 1985 and 1990, then used the average of those 2 numbers and multiplied it by population figures. To get number of fixed lines for 2004 the average of 2 estimates was used, one as before and the other is an extrapolation. 1982-1985 estimated by taking the same growth of number of buildings.</t>
  </si>
  <si>
    <r>
      <rPr>
        <b/>
        <sz val="9"/>
        <rFont val="Calibri"/>
        <family val="2"/>
      </rPr>
      <t>Notes:</t>
    </r>
    <r>
      <rPr>
        <sz val="9"/>
        <rFont val="Calibri"/>
        <family val="2"/>
      </rPr>
      <t xml:space="preserve"> 
1. The UAE dirham (AED) was officially introduced on May 20th 1973, replacing the Bahraini dinar, which had been the local currency in circulation until that date. Accordingly, values presented in AED prior to the aforesaid date are equivalents of the UAE dirham.</t>
    </r>
  </si>
  <si>
    <r>
      <rPr>
        <b/>
        <sz val="9"/>
        <rFont val="Calibri"/>
        <family val="2"/>
      </rPr>
      <t>Notes:</t>
    </r>
    <r>
      <rPr>
        <sz val="9"/>
        <rFont val="Calibri"/>
        <family val="2"/>
      </rPr>
      <t xml:space="preserve"> 
1. Non - Oil Sector GDP from 1980-2004 has been estimated by deflating the current price series by the total CPI</t>
    </r>
  </si>
  <si>
    <r>
      <rPr>
        <sz val="9"/>
        <color rgb="FFFF0000"/>
        <rFont val="Calibri"/>
        <family val="2"/>
      </rPr>
      <t>*</t>
    </r>
    <r>
      <rPr>
        <sz val="9"/>
        <rFont val="Calibri"/>
        <family val="2"/>
      </rPr>
      <t xml:space="preserve"> During 2008, the "Work of art, collectors pieces and antiques section" was expanded to cover articles not included before.</t>
    </r>
  </si>
  <si>
    <t>2. Data for Abu Dhabi between 1998-2010 includes Al Gharbia</t>
  </si>
  <si>
    <t>Section 6</t>
  </si>
  <si>
    <t>Agriculture and Environment</t>
  </si>
  <si>
    <t>A. Agriculture</t>
  </si>
  <si>
    <t>6.A.1</t>
  </si>
  <si>
    <t>Number and Area of Plant Holdings by Region - (1971-2010)</t>
  </si>
  <si>
    <t>6.A.2</t>
  </si>
  <si>
    <t>Total Loans given to Farmers in Agricultural Sector by Region - (1987-2010)</t>
  </si>
  <si>
    <t>6.A.3</t>
  </si>
  <si>
    <t>Value of Vegetables Supplied to Agriculture Marketing Centres by Region - (1977-2010)</t>
  </si>
  <si>
    <t>6.A.4</t>
  </si>
  <si>
    <t>Quantity of Vegetables Supplied to Agriculture Marketing Centres by Region - (1977-2010)</t>
  </si>
  <si>
    <t>6.A.5</t>
  </si>
  <si>
    <t>Number of Livestock by Type - (1976-2009)</t>
  </si>
  <si>
    <t>6.A.6</t>
  </si>
  <si>
    <t>Number of Livestock in Al Ain by Type- (1978-2009)</t>
  </si>
  <si>
    <t>6.A.7</t>
  </si>
  <si>
    <t xml:space="preserve"> Number of Livestock in Abu Dhabi and Western Region by Type - (1978 - 2009)</t>
  </si>
  <si>
    <t>6.A.8</t>
  </si>
  <si>
    <t>Quantity and Value of Fish Caught - (1975-2010)</t>
  </si>
  <si>
    <t>6.A.9</t>
  </si>
  <si>
    <t>Number of Fishing Boats and Fishermen - (1986-2010)</t>
  </si>
  <si>
    <t>6.A.10</t>
  </si>
  <si>
    <t>Cattle Farms and Milk Production - (1982-2010)</t>
  </si>
  <si>
    <t>6.A.11</t>
  </si>
  <si>
    <t>Poultry Farms Production - (1982-2010)</t>
  </si>
  <si>
    <t>6.A.12</t>
  </si>
  <si>
    <t>Value of Imports of Agricultural Goods and Food  - (1995-2010)</t>
  </si>
  <si>
    <t>6.A.13</t>
  </si>
  <si>
    <t>Value of Exports of Agricultural Goods and Food - (1995-2010)</t>
  </si>
  <si>
    <t>6.A.14</t>
  </si>
  <si>
    <t>Value of Re-Exports of Agricultural Goods and Food - (1995-2010)</t>
  </si>
  <si>
    <t>6.A.15</t>
  </si>
  <si>
    <t>Number of Water Wells by Region - (1989-2010)</t>
  </si>
  <si>
    <t xml:space="preserve">Table 6.A.1. Number and Area of Plant Holdings by Region </t>
  </si>
  <si>
    <r>
      <t>(</t>
    </r>
    <r>
      <rPr>
        <b/>
        <i/>
        <sz val="10"/>
        <color theme="1"/>
        <rFont val="Calibri"/>
        <family val="2"/>
        <scheme val="minor"/>
      </rPr>
      <t>Donums</t>
    </r>
    <r>
      <rPr>
        <b/>
        <sz val="10"/>
        <color theme="1"/>
        <rFont val="Calibri"/>
        <family val="2"/>
        <scheme val="minor"/>
      </rPr>
      <t>)</t>
    </r>
  </si>
  <si>
    <t>Abu Dhabi and Western Region</t>
  </si>
  <si>
    <t>Area</t>
  </si>
  <si>
    <t>1971 to 2010 net change, %</t>
  </si>
  <si>
    <t xml:space="preserve">Sources: </t>
  </si>
  <si>
    <t>Department of Municipalities and Agriculture (1971-2008)</t>
  </si>
  <si>
    <t>Abu Dhabi Food Control Authority (2009 -2010)</t>
  </si>
  <si>
    <r>
      <rPr>
        <b/>
        <sz val="10"/>
        <color theme="1"/>
        <rFont val="Calibri"/>
        <family val="2"/>
        <scheme val="minor"/>
      </rPr>
      <t>Note:</t>
    </r>
    <r>
      <rPr>
        <sz val="10"/>
        <color theme="1"/>
        <rFont val="Calibri"/>
        <family val="2"/>
        <scheme val="minor"/>
      </rPr>
      <t xml:space="preserve"> 1985 data are estimates</t>
    </r>
  </si>
  <si>
    <t>Table 6.A.2. Total Loans given to Farmers in Agricultural Sector by Region</t>
  </si>
  <si>
    <t>(000 AED)</t>
  </si>
  <si>
    <t>Abu Dhabi &amp; Western Region</t>
  </si>
  <si>
    <t>1987 to 2010 net change, %</t>
  </si>
  <si>
    <t>Abu Dhabi Food Control Authority (2005 - 2010)</t>
  </si>
  <si>
    <t>Abu Dhabi Municipality - Agriculture Section (1989 - 2004)</t>
  </si>
  <si>
    <t>Agriculture Department - Al Ain (1987 - 2004)</t>
  </si>
  <si>
    <t xml:space="preserve">Notes:  </t>
  </si>
  <si>
    <t>Farmers pay 50% of the total value of the loan</t>
  </si>
  <si>
    <t>1987&amp;1988 data for Abu Dhabi and Western Region are estimates</t>
  </si>
  <si>
    <t>Table 6.A.3. Value of Vegetables Supplied to Agriculture Marketing Centres by Region</t>
  </si>
  <si>
    <t>1977 to 2010 net change, %</t>
  </si>
  <si>
    <t>Abu Dhabi Food Control Authority (2009-2010)</t>
  </si>
  <si>
    <t>Department of Municipalities and Agriculture, Agriculture Sector (2006-2008)</t>
  </si>
  <si>
    <t>Department of Municipalities and Agriculture, Agriculture Sector 2001 &amp; (2004-2005) - Al Ain</t>
  </si>
  <si>
    <t>Department of Municipalities and Agriculture,Department of Al Ain Agriculture (2000 &amp; 2003)</t>
  </si>
  <si>
    <t>Abu Dhabi Municipality (1993-2003)</t>
  </si>
  <si>
    <t>Abu Dhabi Municipality, Agriculture Section (1981-1992)</t>
  </si>
  <si>
    <t xml:space="preserve">Department of Agriculture and Animal Rrsources (1990-1999)  &amp; 2002 - Al Ain </t>
  </si>
  <si>
    <t>Department of Agriculture and Animal production (1987-1989) - Al Ain</t>
  </si>
  <si>
    <t xml:space="preserve">Department of Agriculre - Al Ain (1977-1986) </t>
  </si>
  <si>
    <t>(1981-1986) &amp; (2004-2005) values for Abu Dhabi &amp; Western Region are estimates</t>
  </si>
  <si>
    <t>Table 6.A.4. Quantity of Vegetables Supplied to Agriculture Marketing Centres by Region</t>
  </si>
  <si>
    <t>2004-2005 Quantities for Abu Dhabi &amp; Western Region are estimates</t>
  </si>
  <si>
    <t>Table 6.A.5. Number of Livestock by Type</t>
  </si>
  <si>
    <t>Goats and Sheep</t>
  </si>
  <si>
    <t>Cows/  Cattles</t>
  </si>
  <si>
    <t>Camels</t>
  </si>
  <si>
    <t>1976 to 2009 net change, %</t>
  </si>
  <si>
    <t>Abu Dhabi Food Control Authority (2005-2009)</t>
  </si>
  <si>
    <t>Several sources (1985-1990) &amp; (1993-2003)</t>
  </si>
  <si>
    <t>Department of Agriculture - Al Ain, Rulers Representative Court-Western Region (1981-1984) &amp; (1991-1992)</t>
  </si>
  <si>
    <t>Ministry of Agriculture and Fisheries (1976-1980) &amp; 1984</t>
  </si>
  <si>
    <r>
      <rPr>
        <b/>
        <sz val="10"/>
        <color theme="1"/>
        <rFont val="Calibri"/>
        <family val="2"/>
        <scheme val="minor"/>
      </rPr>
      <t xml:space="preserve">Note: </t>
    </r>
    <r>
      <rPr>
        <sz val="10"/>
        <color theme="1"/>
        <rFont val="Calibri"/>
        <family val="2"/>
        <scheme val="minor"/>
      </rPr>
      <t>2004 data has been estimated as the simple average of 2003 and 2005 data.</t>
    </r>
  </si>
  <si>
    <t>Table 6.A.6: Number of Livestock in Al Ain by Type</t>
  </si>
  <si>
    <t>1978 to 2009 net change, %</t>
  </si>
  <si>
    <t>Municipalitites and Agriculture Department, Agricutlrue Sector (2004 &amp; 2001)</t>
  </si>
  <si>
    <t>Municipalitites and Agriculture Department, Al Ain Agricutlrue Sector 2003 &amp; 2000</t>
  </si>
  <si>
    <t xml:space="preserve">Department of Agriculture and Animal Resources, Al Ain (1988-1999) &amp; 2002 </t>
  </si>
  <si>
    <t>Agriculture Department and Animal Production, Al Ain (1987-1989)</t>
  </si>
  <si>
    <t>Several Sources 1994</t>
  </si>
  <si>
    <t>Ministry of Agriculture and Fisheries (1982-1984)</t>
  </si>
  <si>
    <t>Department of Agriculture - Al Ain (1978-1981)</t>
  </si>
  <si>
    <t>1982-1993 and 1995-2004  numbers of cattle are estimates</t>
  </si>
  <si>
    <t>1983 &amp; 1984 data for cows/ cattels are estimates</t>
  </si>
  <si>
    <t>1985 &amp; 1986 data are estimates</t>
  </si>
  <si>
    <t>Table 6.A.7: Number of Livestock in Abu Dhabi and Western Region by Type</t>
  </si>
  <si>
    <t>1978 to 2010 net change, %</t>
  </si>
  <si>
    <t xml:space="preserve">Source: </t>
  </si>
  <si>
    <r>
      <rPr>
        <b/>
        <sz val="10"/>
        <color theme="1"/>
        <rFont val="Calibri"/>
        <family val="2"/>
        <scheme val="minor"/>
      </rPr>
      <t>Note:</t>
    </r>
    <r>
      <rPr>
        <sz val="10"/>
        <color theme="1"/>
        <rFont val="Calibri"/>
        <family val="2"/>
        <scheme val="minor"/>
      </rPr>
      <t xml:space="preserve"> 1978 - 2004 data has been calculated by subtracting Al Ain totals (as in Table 6.A.6 ) from the totals of Abu Dhabi Emirate (as in Table 6.A.5).</t>
    </r>
  </si>
  <si>
    <t>Table 6.A.8. Quantity and Value of Fish Caught</t>
  </si>
  <si>
    <t>(Quantity in Tons, Value in Million AED)</t>
  </si>
  <si>
    <t>Quantity</t>
  </si>
  <si>
    <t>Value</t>
  </si>
  <si>
    <t>Environment Agency (2005-2010)</t>
  </si>
  <si>
    <t>Environment Research and Wildlife Development Agency (2001-2004)</t>
  </si>
  <si>
    <t>Department of Planning (1989-1992) (only quantities)</t>
  </si>
  <si>
    <t>Department of Planning (1977-1981)</t>
  </si>
  <si>
    <t>Ministry of Agriculture and Fisheries (1975-1976)</t>
  </si>
  <si>
    <t>1982-1988 and 1993-2000 quantities are estimates</t>
  </si>
  <si>
    <t>1982-2000 values are estimates</t>
  </si>
  <si>
    <t>Table 6.A.9. Number of Fishing Boats and Fishermen</t>
  </si>
  <si>
    <t>Number of Fishing Boats</t>
  </si>
  <si>
    <t xml:space="preserve">Number of Fishermen </t>
  </si>
  <si>
    <t>1986 to 2010 net change, %</t>
  </si>
  <si>
    <t>Ministry of Agriculture (1986-1991)</t>
  </si>
  <si>
    <t>Ministry of Agriculture and Fisheries (1992-2003)</t>
  </si>
  <si>
    <t>Number of fishermen 2004-2007 are estimates</t>
  </si>
  <si>
    <t>Estimates have been made for the number of fishermen for the periods 1986-1991 and 1997-2003 using a simple average of fishermen per boat.</t>
  </si>
  <si>
    <t xml:space="preserve">Table 6.A.10. Cattle Farms and Milk Production </t>
  </si>
  <si>
    <t>Number of Farms</t>
  </si>
  <si>
    <t>Total Number of Herd</t>
  </si>
  <si>
    <t>Number of Milking Cows</t>
  </si>
  <si>
    <t>Milk Production in Tons</t>
  </si>
  <si>
    <t>1982 to 2010 net change, %</t>
  </si>
  <si>
    <t>Abu Dhabi Food Control Authority (2008-2010)</t>
  </si>
  <si>
    <t>Ministry of Agriculture and Fisheries (1993-2003)</t>
  </si>
  <si>
    <t>Al Ain Cows Farms (1991-1992) &amp; (1986-1987)</t>
  </si>
  <si>
    <t>Several Sources (1988-1989)</t>
  </si>
  <si>
    <t>Department of Agriculture - Al Ain (1983-1985)</t>
  </si>
  <si>
    <t>Ministry of Agriculture and Fisheries (1982)</t>
  </si>
  <si>
    <t>2004 -2007 data are estimates</t>
  </si>
  <si>
    <t xml:space="preserve">2003 total number of herds and 1983-1992 number of farms are estimates. </t>
  </si>
  <si>
    <t>1987 data is provisional</t>
  </si>
  <si>
    <t xml:space="preserve">Table 6.A.11. Poultry Farms Production </t>
  </si>
  <si>
    <t>Briolers in Ton</t>
  </si>
  <si>
    <t>Eggs in Million</t>
  </si>
  <si>
    <t>Abu Dhabi Food Control Authority (2006-2010)</t>
  </si>
  <si>
    <t>Abu Dhabi and Al Ain Poultry Farms (1991-1992)</t>
  </si>
  <si>
    <t>Al Ain Poultry Farm (1989-1990) &amp; (1983-1985)</t>
  </si>
  <si>
    <t>Al Ain Poultry Farm and Abu Dhabi Poulrty Farm (1986-1988)</t>
  </si>
  <si>
    <t>Minisrty of Agriculture and Fisheries (1982)</t>
  </si>
  <si>
    <t xml:space="preserve">2004 &amp; 2005 data are estimates </t>
  </si>
  <si>
    <t>1983-1992 number of farms are estimates</t>
  </si>
  <si>
    <t>2003 figure of chicken in tons is estimate</t>
  </si>
  <si>
    <t xml:space="preserve">Table 6.A.12. Value of Imports of Agricultural Goods and Food  </t>
  </si>
  <si>
    <r>
      <t>Total</t>
    </r>
    <r>
      <rPr>
        <b/>
        <sz val="9"/>
        <color rgb="FFFF0000"/>
        <rFont val="Calibri"/>
        <family val="2"/>
        <scheme val="minor"/>
      </rPr>
      <t>*</t>
    </r>
  </si>
  <si>
    <t>Live Animal and Their Products</t>
  </si>
  <si>
    <t>Vegetables Products</t>
  </si>
  <si>
    <t>Animals or Vegetables Fats, Oils, and Wax</t>
  </si>
  <si>
    <t>Food Stuffs, Beverages, Spirits and Tobacco</t>
  </si>
  <si>
    <t>Fertilisers</t>
  </si>
  <si>
    <t>Pesticides, Rodents, Fungi, and Weeds</t>
  </si>
  <si>
    <t>1995 to 2010 net change, %</t>
  </si>
  <si>
    <t>Statistics Centre- Abu Dhabi</t>
  </si>
  <si>
    <t>Customs Department</t>
  </si>
  <si>
    <r>
      <rPr>
        <sz val="11"/>
        <color rgb="FFFF0000"/>
        <rFont val="Calibri"/>
        <family val="2"/>
      </rPr>
      <t>*</t>
    </r>
    <r>
      <rPr>
        <sz val="11"/>
        <color indexed="8"/>
        <rFont val="Calibri"/>
        <family val="2"/>
      </rPr>
      <t xml:space="preserve"> Figures may not sum up to totals due to roundings.</t>
    </r>
  </si>
  <si>
    <t xml:space="preserve">Table 6.A.13. Value of Exports of Agricultural Goods and Food </t>
  </si>
  <si>
    <r>
      <t>Total</t>
    </r>
    <r>
      <rPr>
        <b/>
        <sz val="10"/>
        <color rgb="FFFF0000"/>
        <rFont val="Calibri"/>
        <family val="2"/>
      </rPr>
      <t>*</t>
    </r>
  </si>
  <si>
    <t>Live Animals and Their Products</t>
  </si>
  <si>
    <t>Vegetable Products</t>
  </si>
  <si>
    <t>Animals or Vegetable Fats, Oils, and Wax</t>
  </si>
  <si>
    <t xml:space="preserve"> Fertilisers</t>
  </si>
  <si>
    <r>
      <rPr>
        <sz val="11"/>
        <color rgb="FFFF0000"/>
        <rFont val="Calibri"/>
        <family val="2"/>
      </rPr>
      <t>*</t>
    </r>
    <r>
      <rPr>
        <sz val="11"/>
        <color indexed="8"/>
        <rFont val="Calibri"/>
        <family val="2"/>
      </rPr>
      <t xml:space="preserve"> Figures may not sum up to totals due to rounding</t>
    </r>
  </si>
  <si>
    <t xml:space="preserve">Table 6.A.14. Value of Re-Exports of Agricultural Goods and Food </t>
  </si>
  <si>
    <t>Fertilizers</t>
  </si>
  <si>
    <t xml:space="preserve"> -</t>
  </si>
  <si>
    <t xml:space="preserve">Table 6.A.15. Number of Water Wells by Region </t>
  </si>
  <si>
    <t>Abu Dhabi Emirate</t>
  </si>
  <si>
    <t>Working Wells</t>
  </si>
  <si>
    <t xml:space="preserve">Non Working wells </t>
  </si>
  <si>
    <t>1989 to 2010 net change, %</t>
  </si>
  <si>
    <t>In Statistical Yearbooks "Several Sources" are indicated as source (1989-2003)</t>
  </si>
  <si>
    <t>2010 data are estimates</t>
  </si>
  <si>
    <t>2003 and 2004 figures for "Abu Dhabi and Western Region" are estimates</t>
  </si>
  <si>
    <t xml:space="preserve">Section 6 </t>
  </si>
  <si>
    <t>B. Climate - Abu Dhabi</t>
  </si>
  <si>
    <t>6.B.1</t>
  </si>
  <si>
    <t>Average Maximum Temperatures (C °) by Month in Abu Dhabi - (1971-1981)</t>
  </si>
  <si>
    <t>6.B.2</t>
  </si>
  <si>
    <t>Average Maximum Temperatures (C °) by month in Abu Dhabi - (1982-2010)</t>
  </si>
  <si>
    <t>6.B.3</t>
  </si>
  <si>
    <t>Average Minimum Temperatures (C °) by Month in Abu Dhabi - (1971-1981)</t>
  </si>
  <si>
    <t>6.B.4</t>
  </si>
  <si>
    <t>Average Minimum Temperatures (C °) by Month in Abu Dhabi - (1982-2010)</t>
  </si>
  <si>
    <t>6.B.5</t>
  </si>
  <si>
    <t>Average Maximum and Minimum Temperatures (C °) by Month in Abu Dhabi - (1971-1981)</t>
  </si>
  <si>
    <t>6.B.6</t>
  </si>
  <si>
    <t>Average Maximum and Minimum Temperatures (C °) by Month in Abu Dhabi - (1982-2010)</t>
  </si>
  <si>
    <t>6.B.7</t>
  </si>
  <si>
    <t>Absolute Maximum Temperatures (C °) by Month in Abu Dhabi - (1971-1981)</t>
  </si>
  <si>
    <t>6.B.8</t>
  </si>
  <si>
    <t>Absolute Maximum Temperatures (C °) by Month in Abu Dhabi - (1982 - 2010)</t>
  </si>
  <si>
    <t>6.B.9</t>
  </si>
  <si>
    <t>Absolute Minimum Temperatures (C °) by Month in Abu Dhabi - (1971-1981)</t>
  </si>
  <si>
    <t>6.B.10</t>
  </si>
  <si>
    <t>Absolute Minimum Temperatures (C °) by Month in Abu Dhabi - (1982-2010)</t>
  </si>
  <si>
    <t>6.B.11</t>
  </si>
  <si>
    <t>Absolute Maximum and Minimum Temperatures (C °) by Month in Abu Dhabi - (1971-1981)</t>
  </si>
  <si>
    <t>6.B.12</t>
  </si>
  <si>
    <t>Absolute Maximum and Minimum Temperatures (C °) by Month in Abu Dhabi - (1982- 2010)</t>
  </si>
  <si>
    <t>6.B.13</t>
  </si>
  <si>
    <t>Rainfall (mm) by Month in Abu Dhabi -  (1971-1981)</t>
  </si>
  <si>
    <t>6.B.14</t>
  </si>
  <si>
    <t>Rainfall (mm) by Month in Abu Dhabi - (1982-2010)</t>
  </si>
  <si>
    <t>6.B.15</t>
  </si>
  <si>
    <t>Average Relative Humidity (%) by Month in Abu Dhabi - (1971-1981)</t>
  </si>
  <si>
    <t>6.B.16</t>
  </si>
  <si>
    <t>Average Relative Humidity (%) by Month in Abu Dhabi - (1982-2010)</t>
  </si>
  <si>
    <t>6.B.17</t>
  </si>
  <si>
    <t>Average Maximum Relative Humidity (%) by month in Abu Dhabi - (1971-1981)</t>
  </si>
  <si>
    <t>6.B.18</t>
  </si>
  <si>
    <t>Average Maximum Relative Humidity (%) by month in Abu Dhabi - (1982-2010)</t>
  </si>
  <si>
    <t>6.B.19</t>
  </si>
  <si>
    <t>Average Minimum Relative Humidity (%) by Month in Abu Dhabi - (1971-1981)</t>
  </si>
  <si>
    <t>6.B.20</t>
  </si>
  <si>
    <t>Average Minimum Relative Humidity (%) by Month in Abu Dhabi - (1982-2010)</t>
  </si>
  <si>
    <t>6.B.21</t>
  </si>
  <si>
    <t>Average Maximum and Minimum Relative Humidity (%) by Month in Abu Dhabi - (1971-1981)</t>
  </si>
  <si>
    <t>6.B.22</t>
  </si>
  <si>
    <t>Average Maximum and Minimum Relative Humidity (%) by Month in Abu Dhabi - (1982-2010)</t>
  </si>
  <si>
    <t xml:space="preserve">Latitude:    </t>
  </si>
  <si>
    <t>24  25  12  N</t>
  </si>
  <si>
    <t>Al Bateen International Airport</t>
  </si>
  <si>
    <t xml:space="preserve">Longitude: </t>
  </si>
  <si>
    <t xml:space="preserve">54  27  E </t>
  </si>
  <si>
    <t>Altitude:</t>
  </si>
  <si>
    <t xml:space="preserve">5 m </t>
  </si>
  <si>
    <t>Table 6.B.1. Average Maximum Temperatures (C °) by Month in Abu Dhabi</t>
  </si>
  <si>
    <t>JAN</t>
  </si>
  <si>
    <t>FEB</t>
  </si>
  <si>
    <t>MAR</t>
  </si>
  <si>
    <t>APR</t>
  </si>
  <si>
    <t>MAY</t>
  </si>
  <si>
    <t>JUN</t>
  </si>
  <si>
    <t>JUL</t>
  </si>
  <si>
    <t>AUG</t>
  </si>
  <si>
    <t>SEP</t>
  </si>
  <si>
    <t>OCT</t>
  </si>
  <si>
    <t>NOV</t>
  </si>
  <si>
    <t>DEC</t>
  </si>
  <si>
    <t>Source: National Centre of Meteorology and Seismology</t>
  </si>
  <si>
    <t>24  26   N</t>
  </si>
  <si>
    <t xml:space="preserve">54  39  E </t>
  </si>
  <si>
    <t xml:space="preserve">27m </t>
  </si>
  <si>
    <t xml:space="preserve">Table 6.B.2. Average Maximum Temperatures (C °) by month in Abu Dhabi </t>
  </si>
  <si>
    <t>Longitude:</t>
  </si>
  <si>
    <r>
      <t xml:space="preserve">Table 6.B.3. Average Minimum Temperatures (C </t>
    </r>
    <r>
      <rPr>
        <b/>
        <sz val="12"/>
        <color theme="1"/>
        <rFont val="Calibri"/>
        <family val="2"/>
      </rPr>
      <t xml:space="preserve">°) </t>
    </r>
    <r>
      <rPr>
        <b/>
        <sz val="12"/>
        <color theme="1"/>
        <rFont val="Calibri"/>
        <family val="2"/>
        <scheme val="minor"/>
      </rPr>
      <t>by Month in Abu Dhabi</t>
    </r>
  </si>
  <si>
    <r>
      <t xml:space="preserve">Table 6.B.4. Average Minimum Temperatures (C </t>
    </r>
    <r>
      <rPr>
        <b/>
        <sz val="12"/>
        <color theme="1"/>
        <rFont val="Calibri"/>
        <family val="2"/>
      </rPr>
      <t xml:space="preserve">°) </t>
    </r>
    <r>
      <rPr>
        <b/>
        <sz val="12"/>
        <color theme="1"/>
        <rFont val="Calibri"/>
        <family val="2"/>
        <scheme val="minor"/>
      </rPr>
      <t xml:space="preserve">by Month in Abu Dhabi </t>
    </r>
  </si>
  <si>
    <t xml:space="preserve">Table 6.B.5. Average Maximum and Minimum Temperatures (C °) by Month in Abu Dhabi </t>
  </si>
  <si>
    <t>Temperature</t>
  </si>
  <si>
    <t>Average Max.</t>
  </si>
  <si>
    <t>Average Min.</t>
  </si>
  <si>
    <t>Table 6.B.6. Average Maximum and Minimum Temperatures (C °) by Month in Abu Dhabi</t>
  </si>
  <si>
    <t xml:space="preserve">Table 6.B.7. Absolute Maximum Temperatures (C °) by Month in Abu Dhabi </t>
  </si>
  <si>
    <t xml:space="preserve">Table 6.B.8. Absolute Maximum Temperatures (C °) by Month in Abu Dhabi </t>
  </si>
  <si>
    <t>Table 6.B.9. Absolute Minimum Temperatures (C °) by Month in Abu Dhabi</t>
  </si>
  <si>
    <t>Table 6.B.10. Absolute Minimum Temperatures (C °) by Month in Abu Dhabi</t>
  </si>
  <si>
    <t>Table 6.B.11. Absolute Maximum and Minimum Temperatures (C °) by Month in Abu Dhabi</t>
  </si>
  <si>
    <t>Abs. Max.</t>
  </si>
  <si>
    <t>Abs. Min.</t>
  </si>
  <si>
    <t>Table 6.B.12. Absolute Maximum and Minimum Temperatures (C °) by Month in Abu Dhabi</t>
  </si>
  <si>
    <t>Rainfall</t>
  </si>
  <si>
    <t>Table 6.B.13. Rainfall (mm) by Month in Abu Dhabi</t>
  </si>
  <si>
    <t xml:space="preserve">Table 6.B.14. Rainfall (mm) by Month in Abu Dhabi </t>
  </si>
  <si>
    <t>Table 6.B.15. Average Relative Humidity (%) by Month in Abu Dhabi</t>
  </si>
  <si>
    <t xml:space="preserve">Table 6.B.16. Average Relative Humidity (%) by Month in Abu Dhabi </t>
  </si>
  <si>
    <t>Table 6.B.17. Average Maximum Relative Humidity (%) by month in Abu Dhabi</t>
  </si>
  <si>
    <t xml:space="preserve">Table 6.B.18. Average Maximum Relative Humidity (%) by month in Abu Dhabi </t>
  </si>
  <si>
    <t>Table 6.B.19. Average Minimum Relative Humidity (%) by Month in Abu Dhabi</t>
  </si>
  <si>
    <t xml:space="preserve">Table 6.B.20. Average Minimum Relative Humidity (%) by Month in Abu Dhabi </t>
  </si>
  <si>
    <t xml:space="preserve">Table 6.B.21. Average Maximum and Minimum Relative Humidity (%) by Month in Abu Dhabi </t>
  </si>
  <si>
    <t>RH</t>
  </si>
  <si>
    <t xml:space="preserve">Table 6.B.22. Average Maximum and Minimum Relative Humidity (%) by Month in Abu Dhabi </t>
  </si>
  <si>
    <t xml:space="preserve">C. Climate - Al Ain </t>
  </si>
  <si>
    <t>Table Name</t>
  </si>
  <si>
    <t>6.C.1</t>
  </si>
  <si>
    <t>Average Maximum Temperatures (C °) by Month in Al Ain - (1971-1993)</t>
  </si>
  <si>
    <t>6.C.2</t>
  </si>
  <si>
    <t>Average Maximum Temperatures (C °) by Month in Al Ain - (1994-2010)</t>
  </si>
  <si>
    <t>6.C.3</t>
  </si>
  <si>
    <t>Average Minimum Temperatures (C °) by Month in Al Ain - (1971-1993)</t>
  </si>
  <si>
    <t>6.C.4</t>
  </si>
  <si>
    <t>Average Minimum Temperatures (C °) by Month in Al Ain - (1994-2010)</t>
  </si>
  <si>
    <t>6.C.5</t>
  </si>
  <si>
    <t>Average Maximum and MinimumTemperatures (C °) by Month in Al Ain - (1971-1993)</t>
  </si>
  <si>
    <t>6.C.6</t>
  </si>
  <si>
    <t>Average Maximum and Minimum Temperatures (C °) by Month in Al Ain - (1994-2010)</t>
  </si>
  <si>
    <t>6.C.7</t>
  </si>
  <si>
    <t>Absolute Maximum Temperatures (C °) by Month in Al Ain - (1988-1993)</t>
  </si>
  <si>
    <t>6.C.8</t>
  </si>
  <si>
    <t>Absolute Maximum Temperatures (C °) by Month in Al Ain - (1994-2010)</t>
  </si>
  <si>
    <t>6.C.9</t>
  </si>
  <si>
    <t>Absolute Minimum Temperatures (C °) by Month  in Al Ain - (1988-1993)</t>
  </si>
  <si>
    <t>Absolute Minimum Temperatures (C °) by Month in Al Ain - (1994-2010)</t>
  </si>
  <si>
    <t>6.C.11</t>
  </si>
  <si>
    <t>Absolute Maximum and Minimum Temperatures (C °) by Month in Al Ain - (1988-1993)</t>
  </si>
  <si>
    <t>6.C.12</t>
  </si>
  <si>
    <t>Absolute Maximum and Minimum Temperatures (C °) by Month in Al Ain - (1994-2010)</t>
  </si>
  <si>
    <t>6.C.13</t>
  </si>
  <si>
    <t>Rainfall (mm) by Month in Al Ain - (1971-1993)</t>
  </si>
  <si>
    <t>6.C.14</t>
  </si>
  <si>
    <t>Rainfall (mm) by Month in Al Ain - (1994-2010)</t>
  </si>
  <si>
    <t>6.C.15</t>
  </si>
  <si>
    <t>Average Relative Humidity (%) by Month in Al Ain - (1988-1993)</t>
  </si>
  <si>
    <t>6.C.16</t>
  </si>
  <si>
    <t>Average Relative Humidity (%) by Month in Al Ain - (1994-2010)</t>
  </si>
  <si>
    <t>6.C.17</t>
  </si>
  <si>
    <t>Average Maximum Relative Humidity (%) by Month in Al Ain (1980 -1993)</t>
  </si>
  <si>
    <t>6.C.18</t>
  </si>
  <si>
    <t>Average Maximum Relative Humidity (%) by Month in Al Ain - (1994-2010)</t>
  </si>
  <si>
    <t>6.C.19</t>
  </si>
  <si>
    <t>Average Minimum Relative Humidity (%) by Month in Al Ain - (1980-1993)</t>
  </si>
  <si>
    <t>Average Minimum Relative Humidity (%) by Month in Al Ain - (1994 -2010)</t>
  </si>
  <si>
    <t>6.C.21</t>
  </si>
  <si>
    <t>Average Maximum and  Minumum  Relative Humidity (%) by Month in Al Ain - (1980-1993)</t>
  </si>
  <si>
    <t>6.C.22</t>
  </si>
  <si>
    <t>Average Maximum and  Minumum Relative Humidity (%) by Month in Al Ain - (1994-2010)</t>
  </si>
  <si>
    <t xml:space="preserve">Latitude:   </t>
  </si>
  <si>
    <t>24  13  N</t>
  </si>
  <si>
    <t>Al Ain Station</t>
  </si>
  <si>
    <t xml:space="preserve">55  74  E </t>
  </si>
  <si>
    <t xml:space="preserve">Altitude:      </t>
  </si>
  <si>
    <t xml:space="preserve">302 m </t>
  </si>
  <si>
    <t>Table 6.C.1. Average Maximum Temperatures (C °) by Month in Al Ain</t>
  </si>
  <si>
    <t xml:space="preserve"> Source: Ministry of Agriculture and Fisheries</t>
  </si>
  <si>
    <t>24  16  N</t>
  </si>
  <si>
    <t xml:space="preserve">55  36  E </t>
  </si>
  <si>
    <t xml:space="preserve">Altitude:     </t>
  </si>
  <si>
    <t xml:space="preserve">262m </t>
  </si>
  <si>
    <t>Table 6.C.2. Average Maximum Temperatures (C °) by Month in Al Ain</t>
  </si>
  <si>
    <t>Table 6.C.3. Average Minimum Temperatures (C °) by Month in Al Ain</t>
  </si>
  <si>
    <r>
      <t xml:space="preserve">Table 6.C.4. Average Minimum Temperatures (C </t>
    </r>
    <r>
      <rPr>
        <b/>
        <sz val="12"/>
        <color theme="1"/>
        <rFont val="Calibri"/>
        <family val="2"/>
      </rPr>
      <t xml:space="preserve">°) </t>
    </r>
    <r>
      <rPr>
        <b/>
        <sz val="12"/>
        <color theme="1"/>
        <rFont val="Calibri"/>
        <family val="2"/>
        <scheme val="minor"/>
      </rPr>
      <t>by Month in Al Ain</t>
    </r>
  </si>
  <si>
    <t xml:space="preserve">Table 6.C.5. Average Maximum and MinimumTemperatures (C °) by Month in Al Ain </t>
  </si>
  <si>
    <t>Table 6.C.6. Average Maximum and Minimum Temperatures (C °) by Month in Al Ain</t>
  </si>
  <si>
    <t>Table 6.C.7. Absolute Maximum Temperatures (C °) by Month in Al Ain</t>
  </si>
  <si>
    <t>Al Ain Agriculture Research Center (Jan.-Mar. &amp; June-July 1988)</t>
  </si>
  <si>
    <t>Table 6.C.8. Absolute Maximum Temperatures (C °) by Month in Al Ain</t>
  </si>
  <si>
    <t xml:space="preserve">Table 6.C.9. Absolute Minimum Temperatures (C °) by Month  in Al Ain </t>
  </si>
  <si>
    <t xml:space="preserve">               Al Ain Agriculture Research Center (Jan.-Mar. &amp; June-July 1988)</t>
  </si>
  <si>
    <t xml:space="preserve">Table: 6.C.10. Absolute Minimum Temperatures (C °) by Month in Al Ain </t>
  </si>
  <si>
    <t>Table 6.C.11. Absolute Maximum and Minimum Temperatures (C °) by Month in Al Ain</t>
  </si>
  <si>
    <t>Abs. Max</t>
  </si>
  <si>
    <t>Abs. Min</t>
  </si>
  <si>
    <t>Table 6.C.12. Absolute Maximum and Minimum Temperatures (C °) by Month in Al Ain</t>
  </si>
  <si>
    <t>Table 6.C.13. Rainfall (mm) by Month in Al Ain</t>
  </si>
  <si>
    <t>Trace</t>
  </si>
  <si>
    <t xml:space="preserve">Table 6.C.14. Rainfall (mm) by Month in Al Ain </t>
  </si>
  <si>
    <t>Table 6.C.15 Average Relative Humidity (%) by Month in Al Ain</t>
  </si>
  <si>
    <t>Table 6.C.16. Average Relative Humidity (%) by Month in Al Ain</t>
  </si>
  <si>
    <t xml:space="preserve">Table 6.C.17. Average Maximum Relative Humidity (%) by Month in Al Ain </t>
  </si>
  <si>
    <t xml:space="preserve">Table 6.C.18. Average Maximum Relative Humidity (%) by Month in Al Ain </t>
  </si>
  <si>
    <t>Table 6.C.19. Average Minimum Relative Humidity (%) by Month in Al Ain</t>
  </si>
  <si>
    <t xml:space="preserve">Table 6.C.20. Average Minimum Relative Humidity (%) by Month in Al Ain </t>
  </si>
  <si>
    <t>Table 6.C.21. Average Maximum and Minumum Relative Humidity (%) by Month in Al Ain</t>
  </si>
  <si>
    <t>Source: Ministry of Agriculture and Fisheries</t>
  </si>
  <si>
    <t>Table 6.C.22. Average Maximum and Minumum Relative Humidity (%) by Month in Al Ain</t>
  </si>
  <si>
    <t>Section 3</t>
  </si>
  <si>
    <t>Population and Demography</t>
  </si>
  <si>
    <t>Mid-Year Population Estimation by Gender (1960-2010)</t>
  </si>
  <si>
    <t>Mid-Year Population Estimation by Nationality (1960-2010)</t>
  </si>
  <si>
    <t>Mid-Year National Population Estimate by Gender (1960-2010)</t>
  </si>
  <si>
    <t>Mid-Year Non-national Population Estimate by Gender (1960-2010)</t>
  </si>
  <si>
    <t>Mid-Year Estimation of Urban Population by Gender - (1968-2010)</t>
  </si>
  <si>
    <t>Mid-Year Estimation of Rural Population by Gender - (1968-2010)</t>
  </si>
  <si>
    <t>Mid-Year Urban/Rural Distributions - (1968-2010)</t>
  </si>
  <si>
    <t>Mid-Year Population Growth rates by Gender - (1960-2010)</t>
  </si>
  <si>
    <t>Mid-Year Population Growth Rate for Nationals by Gender - (1961-2010)</t>
  </si>
  <si>
    <t>Mid-Year Population Growth rate for Non-nationals by Gender  - (1961-2010)</t>
  </si>
  <si>
    <t>Census Population by Nationality and Gender (1975-2005)</t>
  </si>
  <si>
    <t>Average Annual Geometric Population Growth Rates in the Intercensal Periods by Nationality and Gender, (1975-2005)</t>
  </si>
  <si>
    <t>Population by Wide Age Group, Nationality and Gender, Mid-year estimates in Census years  (1975, 1980, 1985, 1995, 2001 and 2005)</t>
  </si>
  <si>
    <t>Births and Deaths - (1975-2010)</t>
  </si>
  <si>
    <t>Total Births by Gender- (1977-2010)</t>
  </si>
  <si>
    <t>National Births by Gender- (1977-2010)</t>
  </si>
  <si>
    <t>Non-national  Births by Gender- (1977-2010)</t>
  </si>
  <si>
    <t>Total Deaths by Gender- (1977-2010)</t>
  </si>
  <si>
    <t>National Deaths by Gender- (1977-2010)</t>
  </si>
  <si>
    <t>Non-national Deaths by Gender- (1977-2010)</t>
  </si>
  <si>
    <t>Number of registered marriages and divorces - (1970-2010)</t>
  </si>
  <si>
    <t>Number of registered marriages by nationality - (1987-2010)</t>
  </si>
  <si>
    <t>Number of registered divorces by nationality - (1987-2010)</t>
  </si>
  <si>
    <t>Arrivals of persons by Mode of Transport (1976-2010)</t>
  </si>
  <si>
    <t>Departures of persons by means of transport (1976-2010)</t>
  </si>
  <si>
    <t>Entry Visas Issued by type of Enry Visa (1974-2010)</t>
  </si>
  <si>
    <t xml:space="preserve">Table 3.1: Mid-Year Population Estimation by Gender </t>
  </si>
  <si>
    <t>(Number of persons)</t>
  </si>
  <si>
    <t>Males</t>
  </si>
  <si>
    <t>Females</t>
  </si>
  <si>
    <t>Sex ratio</t>
  </si>
  <si>
    <t>1960 to 2010 net change, %</t>
  </si>
  <si>
    <r>
      <rPr>
        <b/>
        <sz val="10"/>
        <rFont val="Calibri"/>
        <family val="2"/>
        <scheme val="minor"/>
      </rPr>
      <t>Source:</t>
    </r>
    <r>
      <rPr>
        <sz val="10"/>
        <rFont val="Calibri"/>
        <family val="2"/>
        <scheme val="minor"/>
      </rPr>
      <t xml:space="preserve"> Statistics Centre - Abu Dhabi</t>
    </r>
  </si>
  <si>
    <r>
      <rPr>
        <b/>
        <sz val="10"/>
        <rFont val="Calibri"/>
        <family val="2"/>
        <scheme val="minor"/>
      </rPr>
      <t>Note:</t>
    </r>
    <r>
      <rPr>
        <sz val="10"/>
        <rFont val="Calibri"/>
        <family val="2"/>
        <scheme val="minor"/>
      </rPr>
      <t xml:space="preserve"> Population estimates using interpolation techniques.</t>
    </r>
  </si>
  <si>
    <t>Table 3.2: Mid-Year Population Estimation by Nationality</t>
  </si>
  <si>
    <t>Nationals</t>
  </si>
  <si>
    <t>Non-nationals</t>
  </si>
  <si>
    <t>Nationals as % of Total Population</t>
  </si>
  <si>
    <r>
      <rPr>
        <b/>
        <sz val="10"/>
        <rFont val="Calibri"/>
        <family val="2"/>
        <scheme val="minor"/>
      </rPr>
      <t xml:space="preserve">Source: </t>
    </r>
    <r>
      <rPr>
        <sz val="10"/>
        <rFont val="Calibri"/>
        <family val="2"/>
        <scheme val="minor"/>
      </rPr>
      <t>Statistics Centre - Abu Dhabi</t>
    </r>
  </si>
  <si>
    <r>
      <rPr>
        <b/>
        <sz val="10"/>
        <rFont val="Calibri"/>
        <family val="2"/>
        <scheme val="minor"/>
      </rPr>
      <t xml:space="preserve">Note: </t>
    </r>
    <r>
      <rPr>
        <sz val="10"/>
        <rFont val="Calibri"/>
        <family val="2"/>
        <scheme val="minor"/>
      </rPr>
      <t>Population estimates using interpolation techniques.</t>
    </r>
  </si>
  <si>
    <t xml:space="preserve">Table 3.3: Mid-Year National Population Estimate by Gender </t>
  </si>
  <si>
    <t>Table 3.4: Mid-Year Non-national Population Estimate by Gender</t>
  </si>
  <si>
    <t xml:space="preserve">Table 3.5: Mid-Year Estimation of Urban Population by Gender </t>
  </si>
  <si>
    <t xml:space="preserve">Table 3.6: Mid-Year Estimation of Rural Population by Gender </t>
  </si>
  <si>
    <t xml:space="preserve">Table 3.7: Mid-Year Urban/Rural Distributions </t>
  </si>
  <si>
    <t>Urban %</t>
  </si>
  <si>
    <t>Rural %</t>
  </si>
  <si>
    <t xml:space="preserve">Table 3.8: Mid-Year Population Growth rates by Gender </t>
  </si>
  <si>
    <t>1960 - 1961</t>
  </si>
  <si>
    <t>1961 - 1962</t>
  </si>
  <si>
    <t>1962 - 1963</t>
  </si>
  <si>
    <t>1963 - 1964</t>
  </si>
  <si>
    <t>1964 - 1965</t>
  </si>
  <si>
    <t>1965 - 1966</t>
  </si>
  <si>
    <t>1966 - 1967</t>
  </si>
  <si>
    <t>1967 - 1968</t>
  </si>
  <si>
    <t>1968 - 1969</t>
  </si>
  <si>
    <t>1969 - 1970</t>
  </si>
  <si>
    <t>1970 - 1971</t>
  </si>
  <si>
    <t>1971 - 1972</t>
  </si>
  <si>
    <t>1972 - 1973</t>
  </si>
  <si>
    <t>1973 - 1974</t>
  </si>
  <si>
    <t>1974 - 1975</t>
  </si>
  <si>
    <t>1975 - 1976</t>
  </si>
  <si>
    <t>1976 - 1977</t>
  </si>
  <si>
    <t>1977 - 1978</t>
  </si>
  <si>
    <t>1978 - 1979</t>
  </si>
  <si>
    <t>1979 - 1980</t>
  </si>
  <si>
    <t>1980 - 1981</t>
  </si>
  <si>
    <t>1981 - 1982</t>
  </si>
  <si>
    <t>1982 - 1983</t>
  </si>
  <si>
    <t>1983 - 1984</t>
  </si>
  <si>
    <t>1984 - 1985</t>
  </si>
  <si>
    <t>1985 - 1986</t>
  </si>
  <si>
    <t>1986 - 1987</t>
  </si>
  <si>
    <t>1987 - 1988</t>
  </si>
  <si>
    <t>1988 - 1989</t>
  </si>
  <si>
    <t>1989 - 1990</t>
  </si>
  <si>
    <t>1990 - 1991</t>
  </si>
  <si>
    <t>1991 - 1992</t>
  </si>
  <si>
    <t>1992 - 1993</t>
  </si>
  <si>
    <t>1993 - 1994</t>
  </si>
  <si>
    <t>1994 - 1995</t>
  </si>
  <si>
    <t>1995 - 1996</t>
  </si>
  <si>
    <t>1996 - 1997</t>
  </si>
  <si>
    <t>1997 - 1998</t>
  </si>
  <si>
    <t>1998 - 1999</t>
  </si>
  <si>
    <t>1999 - 2000</t>
  </si>
  <si>
    <t>2000 - 2001</t>
  </si>
  <si>
    <t>2001 - 2002</t>
  </si>
  <si>
    <t>2002 - 2203</t>
  </si>
  <si>
    <t>2003 - 2004</t>
  </si>
  <si>
    <t>2004 - 2005</t>
  </si>
  <si>
    <t>2005 - 2006</t>
  </si>
  <si>
    <t>2006 - 2007</t>
  </si>
  <si>
    <t>2007 - 2008</t>
  </si>
  <si>
    <t>2008 - 2009</t>
  </si>
  <si>
    <t>2009 - 2010</t>
  </si>
  <si>
    <r>
      <rPr>
        <b/>
        <sz val="10"/>
        <rFont val="Calibri"/>
        <family val="2"/>
        <scheme val="minor"/>
      </rPr>
      <t>Note:</t>
    </r>
    <r>
      <rPr>
        <sz val="10"/>
        <rFont val="Calibri"/>
        <family val="2"/>
        <scheme val="minor"/>
      </rPr>
      <t xml:space="preserve"> Calculations based on mid-year estimates in Census years (Table 3.1 ) with Average Annual Growth Rates calculated as Geometric growth compounded annually.</t>
    </r>
  </si>
  <si>
    <t>Table 3.9: Mid-Year Population Growth Rate for Nationals by Gender</t>
  </si>
  <si>
    <t xml:space="preserve">Table 3.10: Mid-Year Population Growth rate for Non-nationals by Gender  </t>
  </si>
  <si>
    <t>Table 3.11: Census Population by Nationality and Gender</t>
  </si>
  <si>
    <t>YEAR</t>
  </si>
  <si>
    <t>Reference Dates</t>
  </si>
  <si>
    <r>
      <rPr>
        <b/>
        <sz val="10"/>
        <rFont val="Calibri"/>
        <family val="2"/>
        <scheme val="minor"/>
      </rPr>
      <t>Source:</t>
    </r>
    <r>
      <rPr>
        <sz val="10"/>
        <rFont val="Calibri"/>
        <family val="2"/>
        <scheme val="minor"/>
      </rPr>
      <t xml:space="preserve"> Ministry of Economic, Department of Economic Development</t>
    </r>
  </si>
  <si>
    <t>Table 3.12: Average Annual Geometric Population Growth Rates in the Intercensal Periods by Nationality and Gender</t>
  </si>
  <si>
    <t>Intercensal Period</t>
  </si>
  <si>
    <t>1975-1980</t>
  </si>
  <si>
    <t>1980-1985</t>
  </si>
  <si>
    <t>1985-1995</t>
  </si>
  <si>
    <t>1995-2001</t>
  </si>
  <si>
    <t>2001-2005</t>
  </si>
  <si>
    <r>
      <rPr>
        <b/>
        <sz val="10"/>
        <rFont val="Calibri"/>
        <family val="2"/>
        <scheme val="minor"/>
      </rPr>
      <t xml:space="preserve">Note: </t>
    </r>
    <r>
      <rPr>
        <sz val="10"/>
        <rFont val="Calibri"/>
        <family val="2"/>
        <scheme val="minor"/>
      </rPr>
      <t>Calculations based on Census counts (Table 3.11 ) with Average Annual Growth Rates calculated as Geometric growth compounded annually.</t>
    </r>
  </si>
  <si>
    <t xml:space="preserve">Table 3.13: Population by Wide Age Group, Nationality and Gender, Mid-year Estimates in Census Years </t>
  </si>
  <si>
    <t xml:space="preserve">Wide Age Group </t>
  </si>
  <si>
    <t>Nationality and Gender</t>
  </si>
  <si>
    <t>0-14</t>
  </si>
  <si>
    <t>15-64</t>
  </si>
  <si>
    <t>65+</t>
  </si>
  <si>
    <t>National</t>
  </si>
  <si>
    <t>Non-national</t>
  </si>
  <si>
    <t xml:space="preserve">Table 3.14: Births and Deaths </t>
  </si>
  <si>
    <t>Births</t>
  </si>
  <si>
    <t xml:space="preserve">Crude Birth Rate (per 1000 inhabitants) </t>
  </si>
  <si>
    <t>Deaths</t>
  </si>
  <si>
    <t xml:space="preserve">Crude Death Rate (per 1000 inhabitants) </t>
  </si>
  <si>
    <r>
      <rPr>
        <b/>
        <sz val="11"/>
        <color theme="1"/>
        <rFont val="Calibri"/>
        <family val="2"/>
        <scheme val="minor"/>
      </rPr>
      <t>Sources:</t>
    </r>
    <r>
      <rPr>
        <sz val="11"/>
        <color theme="1"/>
        <rFont val="Calibri"/>
        <family val="2"/>
        <scheme val="minor"/>
      </rPr>
      <t xml:space="preserve"> </t>
    </r>
  </si>
  <si>
    <t>Ministry of Health</t>
  </si>
  <si>
    <t>Health Authority - Abu Dhabi (2006 - 2010)</t>
  </si>
  <si>
    <t>National Bureau of Statistics (Births 1975-1978, Deaths 1975-1980)</t>
  </si>
  <si>
    <t>Table 3.15: Total Births by Gender</t>
  </si>
  <si>
    <t>National Bureau of Statistics (Births 1977-1978)</t>
  </si>
  <si>
    <t>Ministry of Health (1979-2005)</t>
  </si>
  <si>
    <t>Table 3.16: National Births by Gender</t>
  </si>
  <si>
    <t>Table 3.17: Non-national Births by Gender</t>
  </si>
  <si>
    <t>Table 3.18: Total Deaths by Gender</t>
  </si>
  <si>
    <t>National Bureau of Statistics (Deaths 1977-1980)</t>
  </si>
  <si>
    <t>Ministry of Health (1981-2005)</t>
  </si>
  <si>
    <t>Table 3.19: National Deaths by Gender</t>
  </si>
  <si>
    <t>Deaths by nationality and gender might not sum up to the total deaths due to not stated cases of deaths</t>
  </si>
  <si>
    <t>Number of deaths by gender for the year 1990 and 1991 are estimates</t>
  </si>
  <si>
    <t>Table 3.20: Non-national Deaths by Gender</t>
  </si>
  <si>
    <t xml:space="preserve">Table 3.21: Number of Registered Marriages and Divorces </t>
  </si>
  <si>
    <t>Marriages</t>
  </si>
  <si>
    <t>Divorces</t>
  </si>
  <si>
    <t>Crude Marriage Rate</t>
  </si>
  <si>
    <t xml:space="preserve">Crude Divorce Rate </t>
  </si>
  <si>
    <r>
      <rPr>
        <b/>
        <sz val="11"/>
        <color theme="1"/>
        <rFont val="Calibri"/>
        <family val="2"/>
        <scheme val="minor"/>
      </rPr>
      <t>Sources:</t>
    </r>
    <r>
      <rPr>
        <sz val="11"/>
        <color theme="1"/>
        <rFont val="Calibri"/>
        <family val="2"/>
        <scheme val="minor"/>
      </rPr>
      <t xml:space="preserve"> Statistics Centre - Abu Dhabi</t>
    </r>
  </si>
  <si>
    <t>Judicial Department (1992-2010)</t>
  </si>
  <si>
    <t>Department of Planning and Economy (1970-1991)</t>
  </si>
  <si>
    <t>Shariaya Court (1970-1987) - it is not clear whether it covers Abu Dhabi Region or Abu Dhabi Emirate</t>
  </si>
  <si>
    <t>Number of marriages for the year 1975 and divorces for the years 1980-1987, 1991 and 1996 are estimated figures</t>
  </si>
  <si>
    <t xml:space="preserve">Table 3.22: Number of Registered Marriages by Nationality </t>
  </si>
  <si>
    <r>
      <rPr>
        <b/>
        <sz val="11"/>
        <color theme="1"/>
        <rFont val="Calibri"/>
        <family val="2"/>
        <scheme val="minor"/>
      </rPr>
      <t>Source:</t>
    </r>
    <r>
      <rPr>
        <sz val="11"/>
        <color theme="1"/>
        <rFont val="Calibri"/>
        <family val="2"/>
        <scheme val="minor"/>
      </rPr>
      <t xml:space="preserve"> Statistics Centre - Abu Dhabi</t>
    </r>
  </si>
  <si>
    <t>Note:</t>
  </si>
  <si>
    <t>Number of marriages for the year 1975 and 1996 are estimated figures</t>
  </si>
  <si>
    <t xml:space="preserve">Table 3.23: Number of Registered Divorces by Nationality </t>
  </si>
  <si>
    <t>Number of divorces for the years 1980-1987, 1991 and 1996 are estimates</t>
  </si>
  <si>
    <t>Table 3.24: Arrivals of persons by Mode of Transport</t>
  </si>
  <si>
    <t>by Air</t>
  </si>
  <si>
    <t>by Land</t>
  </si>
  <si>
    <t>by Sea</t>
  </si>
  <si>
    <r>
      <rPr>
        <b/>
        <sz val="11"/>
        <color theme="1"/>
        <rFont val="Calibri"/>
        <family val="2"/>
        <scheme val="minor"/>
      </rPr>
      <t>Source:</t>
    </r>
    <r>
      <rPr>
        <sz val="11"/>
        <color theme="1"/>
        <rFont val="Calibri"/>
        <family val="2"/>
        <scheme val="minor"/>
      </rPr>
      <t xml:space="preserve"> Ministry of Interior</t>
    </r>
  </si>
  <si>
    <t xml:space="preserve">Table 3.25: Departures of Persons by Means of Transport </t>
  </si>
  <si>
    <r>
      <rPr>
        <b/>
        <sz val="11"/>
        <color theme="1"/>
        <rFont val="Calibri"/>
        <family val="2"/>
        <scheme val="minor"/>
      </rPr>
      <t>Source</t>
    </r>
    <r>
      <rPr>
        <sz val="11"/>
        <color theme="1"/>
        <rFont val="Calibri"/>
        <family val="2"/>
        <scheme val="minor"/>
      </rPr>
      <t>: Ministry of Interior</t>
    </r>
  </si>
  <si>
    <t xml:space="preserve">Table 3.26: Entry Visas Issued by type of Enry Visa </t>
  </si>
  <si>
    <t>Work</t>
  </si>
  <si>
    <t>Residence</t>
  </si>
  <si>
    <t>Visit</t>
  </si>
  <si>
    <t>Section 4</t>
  </si>
  <si>
    <t>Social Statistics</t>
  </si>
  <si>
    <t>Education key indicators (1960/1961-2009/2010)</t>
  </si>
  <si>
    <t xml:space="preserve"> Schools in Government and Private Education - (1960/1961-2009/2010)</t>
  </si>
  <si>
    <t>Teachers in Government and Private Education - (1960/1961-2009/2010)</t>
  </si>
  <si>
    <t>Class rooms in Government and Private Education - (1973/1974-2009/2010)</t>
  </si>
  <si>
    <t>Pupils in Government and Private Education - (1960/1961-2009/2010)</t>
  </si>
  <si>
    <t>Pupils in Government  Education by Gender - (1960/1961-2009/2010)</t>
  </si>
  <si>
    <t>Pupils in private schools  Education by Gender - (1960/1961-2009/2010)</t>
  </si>
  <si>
    <t>Illiteracy Rate (%) Among Population ( 10 years and above) by  Gender,(1968-2010)</t>
  </si>
  <si>
    <t>Illiteracy Rate (%) Among National Population ( 10 years and above) by Gender,(1968-2010)</t>
  </si>
  <si>
    <t>Illiteracy Rate (%) Among Non National Population ( 10 years and above) by Gender,(1968-2010)</t>
  </si>
  <si>
    <t>Government Health Statistics- Hospitals and Beds (1976-2010)</t>
  </si>
  <si>
    <t>Government Health Statistics - Doctors, Nurses &amp; Assistants (1981-2010)</t>
  </si>
  <si>
    <t>Road Traffic Accidents and Casualties (1981 - 2009)</t>
  </si>
  <si>
    <t>Level of Social Aid by kind (1992-2010)</t>
  </si>
  <si>
    <t>Books Available at National Library and Cultural Foundation by kind - (1992-2010)</t>
  </si>
  <si>
    <t xml:space="preserve">Table 4.1: Education key Indicators </t>
  </si>
  <si>
    <t>Pupils per Classroom</t>
  </si>
  <si>
    <t>Pupils per Teacher</t>
  </si>
  <si>
    <t>Teachers per Classroom</t>
  </si>
  <si>
    <t>Ratio of Pupils Enrolled in Private Education to All Pupils (%)</t>
  </si>
  <si>
    <t>1960/1961</t>
  </si>
  <si>
    <t>n.a</t>
  </si>
  <si>
    <t>1961/1962</t>
  </si>
  <si>
    <t>1962/1963</t>
  </si>
  <si>
    <t>1963/1964</t>
  </si>
  <si>
    <t>1964/1965</t>
  </si>
  <si>
    <t>1965/1966</t>
  </si>
  <si>
    <t>1966/1967</t>
  </si>
  <si>
    <t>1967/1968</t>
  </si>
  <si>
    <t>1968/1969</t>
  </si>
  <si>
    <t>1969/1970</t>
  </si>
  <si>
    <t>1970/1971</t>
  </si>
  <si>
    <t>1971/1972</t>
  </si>
  <si>
    <t>1972/1973</t>
  </si>
  <si>
    <t>1973/1974</t>
  </si>
  <si>
    <t>1974/1975</t>
  </si>
  <si>
    <t>1975/1976</t>
  </si>
  <si>
    <t>1976/1977</t>
  </si>
  <si>
    <t>1977/1978</t>
  </si>
  <si>
    <t>1978/1979</t>
  </si>
  <si>
    <t>1979/1980</t>
  </si>
  <si>
    <t>1980/1981</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</si>
  <si>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</si>
  <si>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</si>
  <si>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</si>
  <si>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</si>
  <si>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</si>
  <si>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</si>
  <si>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</si>
  <si>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</si>
  <si>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</si>
  <si>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</si>
  <si>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</si>
  <si>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</si>
  <si>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</si>
  <si>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</si>
  <si>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</si>
  <si>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</si>
  <si>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</si>
  <si>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</si>
  <si>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</si>
  <si>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</si>
  <si>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</si>
  <si>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</si>
  <si>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</si>
  <si>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</si>
  <si>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</si>
  <si>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</si>
  <si>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</si>
  <si>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</si>
  <si>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</si>
  <si>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r>
      <rPr>
        <b/>
        <sz val="11"/>
        <color theme="1"/>
        <rFont val="Calibri"/>
        <family val="2"/>
        <scheme val="minor"/>
      </rPr>
      <t xml:space="preserve">Source: </t>
    </r>
    <r>
      <rPr>
        <sz val="11"/>
        <color theme="1"/>
        <rFont val="Calibri"/>
        <family val="2"/>
        <scheme val="minor"/>
      </rPr>
      <t>Statistics Centre - Abu Dhabi</t>
    </r>
  </si>
  <si>
    <t>Table 4.2: Schools in Government and Private Education</t>
  </si>
  <si>
    <t>Total Schools</t>
  </si>
  <si>
    <t>Gov. Schools</t>
  </si>
  <si>
    <t xml:space="preserve">Private Schools </t>
  </si>
  <si>
    <t>1960/1961 to 2009/2010 net change, %</t>
  </si>
  <si>
    <r>
      <rPr>
        <b/>
        <sz val="11"/>
        <color theme="1"/>
        <rFont val="Calibri"/>
        <family val="2"/>
        <scheme val="minor"/>
      </rPr>
      <t>Sources:</t>
    </r>
    <r>
      <rPr>
        <sz val="11"/>
        <color theme="1"/>
        <rFont val="Calibri"/>
        <family val="2"/>
        <scheme val="minor"/>
      </rPr>
      <t xml:space="preserve">  </t>
    </r>
  </si>
  <si>
    <t xml:space="preserve"> Directorate-General of Planning and CO-Ordination (1960/1961-1967/1968)</t>
  </si>
  <si>
    <t>Ministry of Education (1968/1969 - 1998/1999)</t>
  </si>
  <si>
    <t>Abu Dhabi Education Council (1999/2000 - 2009/2010)</t>
  </si>
  <si>
    <r>
      <rPr>
        <b/>
        <sz val="11"/>
        <color theme="1"/>
        <rFont val="Calibri"/>
        <family val="2"/>
        <scheme val="minor"/>
      </rPr>
      <t>Notes:</t>
    </r>
    <r>
      <rPr>
        <sz val="11"/>
        <color theme="1"/>
        <rFont val="Calibri"/>
        <family val="2"/>
        <scheme val="minor"/>
      </rPr>
      <t xml:space="preserve"> </t>
    </r>
  </si>
  <si>
    <t>Private Education started in the academic year (1973/1974)</t>
  </si>
  <si>
    <t>Number of private schools in 1973/1974 is estimated figure.</t>
  </si>
  <si>
    <t>Table 4.3 : Teachers in Government and Private Education</t>
  </si>
  <si>
    <t>Total Teachers</t>
  </si>
  <si>
    <t>Teachers in Gov. Schools</t>
  </si>
  <si>
    <t>Teachers in Private Schools</t>
  </si>
  <si>
    <t>Source: Ministry of Education (1968/1969 - 1998/1999)</t>
  </si>
  <si>
    <r>
      <rPr>
        <b/>
        <sz val="11"/>
        <color theme="1"/>
        <rFont val="Calibri"/>
        <family val="2"/>
        <scheme val="minor"/>
      </rPr>
      <t>Note:</t>
    </r>
    <r>
      <rPr>
        <sz val="11"/>
        <color theme="1"/>
        <rFont val="Calibri"/>
        <family val="2"/>
        <scheme val="minor"/>
      </rPr>
      <t xml:space="preserve"> Private Education started in the academic year (1973/1974)</t>
    </r>
  </si>
  <si>
    <t>Table 4.4: Class rooms in Government and Private Education</t>
  </si>
  <si>
    <t>Total Class rooms</t>
  </si>
  <si>
    <t>Class rooms in Gov. Schools</t>
  </si>
  <si>
    <t>Class rooms in Private Schools</t>
  </si>
  <si>
    <t>1973/1974 to 2009/2010 net change, %</t>
  </si>
  <si>
    <t>Ministry of Education( 1973/1974 - 1998/1999)</t>
  </si>
  <si>
    <r>
      <rPr>
        <b/>
        <sz val="11"/>
        <color theme="1"/>
        <rFont val="Calibri"/>
        <family val="2"/>
        <scheme val="minor"/>
      </rPr>
      <t>Note:</t>
    </r>
    <r>
      <rPr>
        <sz val="11"/>
        <color theme="1"/>
        <rFont val="Calibri"/>
        <family val="2"/>
        <scheme val="minor"/>
      </rPr>
      <t xml:space="preserve"> Number of class rooms in the private educatin for the years 1973/1974 and 1974/1975 estimated by adopting the same ratio of class rooms/ school of the year 1975/1976</t>
    </r>
  </si>
  <si>
    <t xml:space="preserve">Table 4.5: Pupils in Government and Private Education </t>
  </si>
  <si>
    <t>Total Pupils</t>
  </si>
  <si>
    <t>Pupils in Gov. Schools</t>
  </si>
  <si>
    <t>Pupils in Private Schools</t>
  </si>
  <si>
    <r>
      <rPr>
        <b/>
        <sz val="11"/>
        <color theme="1"/>
        <rFont val="Calibri"/>
        <family val="2"/>
        <scheme val="minor"/>
      </rPr>
      <t xml:space="preserve">Sources: </t>
    </r>
    <r>
      <rPr>
        <sz val="11"/>
        <color theme="1"/>
        <rFont val="Calibri"/>
        <family val="2"/>
        <scheme val="minor"/>
      </rPr>
      <t xml:space="preserve"> </t>
    </r>
  </si>
  <si>
    <t>Directorate-General of Planning and CO-Ordination (1960/1961-1967/1968)</t>
  </si>
  <si>
    <t>Ministry of Education( 1968/1969 - 1998/1999)</t>
  </si>
  <si>
    <t>Figures before 1967/1968 not include kinders</t>
  </si>
  <si>
    <t>Girls education started in the academic year 1963/1964</t>
  </si>
  <si>
    <t>Kindergartens started in 1968 /1969</t>
  </si>
  <si>
    <t>Table 4.6: Pupils in Government  Education by Gender</t>
  </si>
  <si>
    <t>Females /Males ratio</t>
  </si>
  <si>
    <t xml:space="preserve"> Figures before 1967/1968 not include kinders</t>
  </si>
  <si>
    <t>kinder garden started in 1986</t>
  </si>
  <si>
    <t>Table 4.7: Pupils in Private Schools  Education by Gender</t>
  </si>
  <si>
    <r>
      <rPr>
        <b/>
        <sz val="11"/>
        <color theme="1"/>
        <rFont val="Calibri"/>
        <family val="2"/>
        <scheme val="minor"/>
      </rPr>
      <t xml:space="preserve">Sources: </t>
    </r>
    <r>
      <rPr>
        <sz val="11"/>
        <color theme="1"/>
        <rFont val="Calibri"/>
        <family val="2"/>
        <scheme val="minor"/>
      </rPr>
      <t xml:space="preserve"> Directorate-General of Planning and CO-Ordination (1960/1961-1967/1968)</t>
    </r>
  </si>
  <si>
    <r>
      <rPr>
        <b/>
        <sz val="11"/>
        <color theme="1"/>
        <rFont val="Calibri"/>
        <family val="2"/>
        <scheme val="minor"/>
      </rPr>
      <t>Notes:</t>
    </r>
    <r>
      <rPr>
        <sz val="11"/>
        <color theme="1"/>
        <rFont val="Calibri"/>
        <family val="2"/>
        <scheme val="minor"/>
      </rPr>
      <t xml:space="preserve"> Figures before 1967/1968 not include kinders</t>
    </r>
  </si>
  <si>
    <t>Private Education started in Academic year (1973-1974)</t>
  </si>
  <si>
    <t>Table 4.8: Illiteracy Rate (%) Among Population ( 10 years and above) by  Gender</t>
  </si>
  <si>
    <r>
      <t>Males</t>
    </r>
    <r>
      <rPr>
        <sz val="11"/>
        <color indexed="8"/>
        <rFont val="Cambria"/>
        <family val="1"/>
        <scheme val="major"/>
      </rPr>
      <t xml:space="preserve">  </t>
    </r>
  </si>
  <si>
    <t xml:space="preserve">Statistics Centre - Abu Dhabi </t>
  </si>
  <si>
    <t>Mid year Estimates Except for Census years (1975-1980 -1985 - 1995 - 2001 and 2005)</t>
  </si>
  <si>
    <r>
      <rPr>
        <b/>
        <sz val="11"/>
        <color theme="1"/>
        <rFont val="Calibri"/>
        <family val="2"/>
        <scheme val="minor"/>
      </rPr>
      <t>Note :</t>
    </r>
    <r>
      <rPr>
        <sz val="11"/>
        <color theme="1"/>
        <rFont val="Calibri"/>
        <family val="2"/>
        <scheme val="minor"/>
      </rPr>
      <t xml:space="preserve"> Illiteracy rate among nationals  in 1968 based on the assumption that 50% of pupils who attended schools in 1968 were nationals.</t>
    </r>
  </si>
  <si>
    <t>Table 4.9: Illiteracy Rate (%) Among National Population ( 10 years and above) by Gender</t>
  </si>
  <si>
    <r>
      <rPr>
        <b/>
        <sz val="11"/>
        <color theme="1"/>
        <rFont val="Calibri"/>
        <family val="2"/>
        <scheme val="minor"/>
      </rPr>
      <t>Note:</t>
    </r>
    <r>
      <rPr>
        <sz val="11"/>
        <color theme="1"/>
        <rFont val="Calibri"/>
        <family val="2"/>
        <scheme val="minor"/>
      </rPr>
      <t xml:space="preserve"> Illiteracy rate among nationals  in 1968 based on the assumption that 50% of pupils </t>
    </r>
  </si>
  <si>
    <t>who attended schools in 1968 were nationals.</t>
  </si>
  <si>
    <t>Table 4.10: Illiteracy Rate (%) Among Non-national Population ( 10 years and above) by Gender</t>
  </si>
  <si>
    <t>Table 4.11: Government Health Statistics- Hospitals and Beds</t>
  </si>
  <si>
    <t>Hospitals</t>
  </si>
  <si>
    <t>Beds</t>
  </si>
  <si>
    <t>Beds per 1000 population</t>
  </si>
  <si>
    <t>1973 to 2010 net change, %</t>
  </si>
  <si>
    <t>Department of Planning (1973 - 1980)</t>
  </si>
  <si>
    <t>Ministry of Health  (1981-2005)</t>
  </si>
  <si>
    <t>Health Authority - Abu Dhabi (2006-2010)</t>
  </si>
  <si>
    <r>
      <rPr>
        <b/>
        <sz val="11"/>
        <color theme="1"/>
        <rFont val="Calibri"/>
        <family val="2"/>
        <scheme val="minor"/>
      </rPr>
      <t>Note:</t>
    </r>
    <r>
      <rPr>
        <sz val="11"/>
        <color theme="1"/>
        <rFont val="Calibri"/>
        <family val="2"/>
        <scheme val="minor"/>
      </rPr>
      <t xml:space="preserve"> The number of beds in 1973 is an estimated figure</t>
    </r>
  </si>
  <si>
    <t xml:space="preserve">Table 4.12: Government Health Statistics - Doctors, Nurses &amp; Assistants </t>
  </si>
  <si>
    <t>Doctors</t>
  </si>
  <si>
    <t>Doctors per 1000 population</t>
  </si>
  <si>
    <t>Dentists</t>
  </si>
  <si>
    <t>Nurses &amp; Assistants</t>
  </si>
  <si>
    <t>Nurses &amp; Assistants per 1000 population</t>
  </si>
  <si>
    <t>Department of Planning (1974 - 1980)</t>
  </si>
  <si>
    <r>
      <rPr>
        <b/>
        <sz val="10"/>
        <color theme="1"/>
        <rFont val="Calibri"/>
        <family val="2"/>
        <scheme val="minor"/>
      </rPr>
      <t>Note:</t>
    </r>
    <r>
      <rPr>
        <sz val="10"/>
        <color theme="1"/>
        <rFont val="Calibri"/>
        <family val="2"/>
        <scheme val="minor"/>
      </rPr>
      <t xml:space="preserve"> Number of Nurses &amp; Assistants in 2006 has been estimaed as the simple average of 2005 and 2007.</t>
    </r>
  </si>
  <si>
    <t>Table 4.13. Road Traffic Accidents and Casualties</t>
  </si>
  <si>
    <t>(Number,%)</t>
  </si>
  <si>
    <t>Road Traffic Accidents</t>
  </si>
  <si>
    <t>Road Traffic Casualties</t>
  </si>
  <si>
    <t>Accidents Per Thousand Population (%)</t>
  </si>
  <si>
    <t>Casualties Per Thousand Population (%)</t>
  </si>
  <si>
    <r>
      <rPr>
        <b/>
        <sz val="9"/>
        <color indexed="8"/>
        <rFont val="Calibri"/>
        <family val="2"/>
      </rPr>
      <t>Sources:</t>
    </r>
    <r>
      <rPr>
        <sz val="9"/>
        <color indexed="8"/>
        <rFont val="Calibri"/>
        <family val="2"/>
      </rPr>
      <t xml:space="preserve"> </t>
    </r>
  </si>
  <si>
    <t>Ministry of Interior</t>
  </si>
  <si>
    <t>Table 4.14: Level of Social Aid by Kind (1992-2010)</t>
  </si>
  <si>
    <t>(Number, Million AED)</t>
  </si>
  <si>
    <t>Total Paid Social Aid Cases registered in December</t>
  </si>
  <si>
    <t>Annual Value in Mil. AED</t>
  </si>
  <si>
    <t>Health Disability</t>
  </si>
  <si>
    <t>Old Age</t>
  </si>
  <si>
    <t>Low Income</t>
  </si>
  <si>
    <t>Widowhood</t>
  </si>
  <si>
    <t>Divorce</t>
  </si>
  <si>
    <t>Abandonment</t>
  </si>
  <si>
    <t>Not Married Women</t>
  </si>
  <si>
    <t>Orphanhood</t>
  </si>
  <si>
    <t>Married Student</t>
  </si>
  <si>
    <t>Prisoners Families</t>
  </si>
  <si>
    <t>Exceptional</t>
  </si>
  <si>
    <t>Handicap</t>
  </si>
  <si>
    <t>Illegitimate</t>
  </si>
  <si>
    <t>Married to a  foreigner</t>
  </si>
  <si>
    <t>Ministry of Social Affairs</t>
  </si>
  <si>
    <t>Table 4.15: Books Available at National Library and Cultural Foundation by Kind - (1992-2010)</t>
  </si>
  <si>
    <t>Religious</t>
  </si>
  <si>
    <t>Historical</t>
  </si>
  <si>
    <t>Literature</t>
  </si>
  <si>
    <t>Politic</t>
  </si>
  <si>
    <t>Economic</t>
  </si>
  <si>
    <t>Law</t>
  </si>
  <si>
    <t>Arts</t>
  </si>
  <si>
    <t>Pure Sciences</t>
  </si>
  <si>
    <t>Applied Sciences</t>
  </si>
  <si>
    <t>Children Book</t>
  </si>
  <si>
    <t>General Information</t>
  </si>
  <si>
    <t>Source:</t>
  </si>
  <si>
    <t>Abu Dhabi Authority for Culture and Heritage</t>
  </si>
  <si>
    <t>Section 5</t>
  </si>
  <si>
    <t>Labour Force</t>
  </si>
  <si>
    <t>Local Government Employees by Nationality - (1977-2010)</t>
  </si>
  <si>
    <t xml:space="preserve"> Labour Force (15 years and over) by Nationality and Gender (1975-2005)</t>
  </si>
  <si>
    <t>Average Annual Labour Force Growth Rates in the Intercensal Periods by Nationality and Gender (1975-2005)</t>
  </si>
  <si>
    <t>Crude Activity Rates by Nationality and Gender in Census Years</t>
  </si>
  <si>
    <t>Refined Activity Rates by Nationality and Gender in Census Years</t>
  </si>
  <si>
    <t>Employed Population (15 years and over) by Nationality and Gender (1975-2005)</t>
  </si>
  <si>
    <t>Unemployed Population (15 years and over) by Nationality and Gender (1975-2005)</t>
  </si>
  <si>
    <t>Unemployment Rate by Nationality and Gender (1975-2005)</t>
  </si>
  <si>
    <t>Total Labour Force, Employed Population and Unemployed population by Education Status and Gender, Census December 1975</t>
  </si>
  <si>
    <t>National Labour Force, Employed Population and Unemployed population by Education Status and Gender, Census December 1975</t>
  </si>
  <si>
    <t>Non-national Labour Force, Employed Population and Unemployed population by Education Status and Gender, Census December 1975</t>
  </si>
  <si>
    <t>Total Labour Force, Employed Population and Unemployed population by Education Status, Nationality and Gender, Census December 1980</t>
  </si>
  <si>
    <t>National Labour Force, Employed Population and Unemployed population by Education Status and Gender, Census December 1980</t>
  </si>
  <si>
    <t>Non-national Labour Force, Employed Population and Unemployed population by Education Status and Gender, Census December 1980</t>
  </si>
  <si>
    <t xml:space="preserve"> Total Labour Force, Employed Population and Unemployed population by Education Status and Gender, Census December 1985</t>
  </si>
  <si>
    <t>National Labour Force, Employed Population and Unemployed population by Education Status and Gender, Census December 1985</t>
  </si>
  <si>
    <t>Non-national Labour Force, Employed Population and Unemployed population by Education Status and Gender, Census December 1985</t>
  </si>
  <si>
    <t>Total Labour Force, Employed Population and Unemployed population by Education Status and Gender, Census December 1995</t>
  </si>
  <si>
    <t>National Labour Force, Employed Population and Unemployed population by Education Status and Gender, Census December 1995</t>
  </si>
  <si>
    <t>Non-national Labour Force, Employed Population and Unemployed population by Education Status and Gender, Census December 1995</t>
  </si>
  <si>
    <t>Total Labour Force, Employed Population and Unemployed population by Education Status and Gender, Census October 2001</t>
  </si>
  <si>
    <t>National Labour Force, Employed Population and Unemployed population by Education Status and Gender, Census October 2001</t>
  </si>
  <si>
    <t>Non-national Labour Force, Employed Population and Unemployed population by Education Status and Gender, Census October 2001</t>
  </si>
  <si>
    <t>Total Labour Force, Employed Population and Unemployed population by Education Status and Gender, Census December 2005</t>
  </si>
  <si>
    <t>National Labour Force, Employed Population and Unemployed population by Education Status and Gender, Census December 2005</t>
  </si>
  <si>
    <t>Non-national Labour Force, Employed Population and Unemployed population by Education Status and Gender, Census December 2005</t>
  </si>
  <si>
    <t xml:space="preserve">Table 5.1: Local Government Employees by Nationality </t>
  </si>
  <si>
    <t>1977 to 2005 net change, %</t>
  </si>
  <si>
    <t>Department of Organisation and Administration (1977-2001)</t>
  </si>
  <si>
    <t>Department of Civil service; Department of Finance (2002-2005)</t>
  </si>
  <si>
    <t>Table 5.2: Labour Force (15 years and over) by Nationality and Gender in Census Years</t>
  </si>
  <si>
    <t>Mininstry of Economy</t>
  </si>
  <si>
    <t>Department of Planning</t>
  </si>
  <si>
    <t>Table 5.3: Average Annual Labour Force Growth Rates in the Intercensal Periods by Nationality and Gender  in Census Years</t>
  </si>
  <si>
    <t>Table 5.4: Crude Activity Rates by Nationality and Gender in Census Years</t>
  </si>
  <si>
    <t>Table 5.5: Refined Activity Rates by Nationality and Gender in Census Years</t>
  </si>
  <si>
    <t>Table 5.6: Employed Population (15 years and over) by Nationality and Gender in Census Years</t>
  </si>
  <si>
    <t>Table 5.7: Unemployed Population (15 years and over) by Nationality and Gender  in Census Years</t>
  </si>
  <si>
    <t>Table 5.8: Unemployment Rate by Nationality and Gender in Census Years</t>
  </si>
  <si>
    <t>Tabel 5.9: Total Labour Force, Employed Population and Unemployed population by Education Status and Gender, Census December 1975</t>
  </si>
  <si>
    <t xml:space="preserve">Illiterate </t>
  </si>
  <si>
    <t xml:space="preserve"> Read &amp; Write</t>
  </si>
  <si>
    <t xml:space="preserve"> Primary</t>
  </si>
  <si>
    <t>Preparatory</t>
  </si>
  <si>
    <t>Secondary &amp;Equivalent</t>
  </si>
  <si>
    <t xml:space="preserve">Below University </t>
  </si>
  <si>
    <t xml:space="preserve"> First University Degree &amp;Equivalent</t>
  </si>
  <si>
    <t>Post Graduate Degree</t>
  </si>
  <si>
    <t>Not Stated</t>
  </si>
  <si>
    <t>Employed Population</t>
  </si>
  <si>
    <t>Unemployed Population</t>
  </si>
  <si>
    <r>
      <rPr>
        <b/>
        <sz val="11"/>
        <color theme="1"/>
        <rFont val="Calibri"/>
        <family val="2"/>
        <scheme val="minor"/>
      </rPr>
      <t xml:space="preserve">Source: </t>
    </r>
    <r>
      <rPr>
        <sz val="11"/>
        <color theme="1"/>
        <rFont val="Calibri"/>
        <family val="2"/>
        <scheme val="minor"/>
      </rPr>
      <t>Ministry of Planning</t>
    </r>
  </si>
  <si>
    <t>Note: Labour Force and Employed Population are 10 years and over, Unemployed population are 10-64 years</t>
  </si>
  <si>
    <t>Tabel 5.10 National Labour Force, Employed Population and Unemployed population by Education Status and Gender, Census December 1975</t>
  </si>
  <si>
    <r>
      <rPr>
        <b/>
        <sz val="11"/>
        <color theme="1"/>
        <rFont val="Calibri"/>
        <family val="2"/>
        <scheme val="minor"/>
      </rPr>
      <t>Source:</t>
    </r>
    <r>
      <rPr>
        <sz val="11"/>
        <color theme="1"/>
        <rFont val="Calibri"/>
        <family val="2"/>
        <scheme val="minor"/>
      </rPr>
      <t xml:space="preserve"> Ministry of Planning</t>
    </r>
  </si>
  <si>
    <r>
      <rPr>
        <b/>
        <sz val="11"/>
        <color theme="1"/>
        <rFont val="Calibri"/>
        <family val="2"/>
        <scheme val="minor"/>
      </rPr>
      <t>Note:</t>
    </r>
    <r>
      <rPr>
        <sz val="11"/>
        <color theme="1"/>
        <rFont val="Calibri"/>
        <family val="2"/>
        <scheme val="minor"/>
      </rPr>
      <t xml:space="preserve"> Labour Force and Employed Population are 10 years and over, Unemployed population are 10-64 years</t>
    </r>
  </si>
  <si>
    <t>Tabel 5.11 Non-national Labour Force, Employed Population and Unemployed population by Education Status and Gender, Census December 1975</t>
  </si>
  <si>
    <t>Tabel 5.12: Total Labour Force, Employed Population and Unemployed population by Education Status, Nationality and Gender, Census December 1980</t>
  </si>
  <si>
    <r>
      <rPr>
        <b/>
        <sz val="11"/>
        <color theme="1"/>
        <rFont val="Calibri"/>
        <family val="2"/>
        <scheme val="minor"/>
      </rPr>
      <t>Note:</t>
    </r>
    <r>
      <rPr>
        <sz val="11"/>
        <color theme="1"/>
        <rFont val="Calibri"/>
        <family val="2"/>
        <scheme val="minor"/>
      </rPr>
      <t xml:space="preserve"> Labour Force and Employed Population are 15 years and over, Unemployed population are 15-64 years</t>
    </r>
  </si>
  <si>
    <r>
      <t>Tabel 5.13: National Labour Force, Employed Population and Unemployed population by Education Status</t>
    </r>
    <r>
      <rPr>
        <b/>
        <strike/>
        <sz val="11"/>
        <color theme="1"/>
        <rFont val="Calibri"/>
        <family val="2"/>
        <scheme val="minor"/>
      </rPr>
      <t xml:space="preserve"> </t>
    </r>
    <r>
      <rPr>
        <b/>
        <sz val="11"/>
        <color theme="1"/>
        <rFont val="Calibri"/>
        <family val="2"/>
        <scheme val="minor"/>
      </rPr>
      <t>and Gender, Census December 1980</t>
    </r>
  </si>
  <si>
    <r>
      <rPr>
        <b/>
        <sz val="11"/>
        <color theme="1"/>
        <rFont val="Calibri"/>
        <family val="2"/>
        <scheme val="minor"/>
      </rPr>
      <t xml:space="preserve">Note: </t>
    </r>
    <r>
      <rPr>
        <sz val="11"/>
        <color theme="1"/>
        <rFont val="Calibri"/>
        <family val="2"/>
        <scheme val="minor"/>
      </rPr>
      <t>Labour Force and Employed Population are 15 years and over, Unemployed population are 15-64 years</t>
    </r>
  </si>
  <si>
    <t>Tabel 5.14: Non-national Labour Force, Employed Population and Unemployed population by Education Status and Gender, Census December 1980</t>
  </si>
  <si>
    <t>Tabel 5.15: Total Labour Force, Employed Population and Unemployed population by Education Status and Gender, Census December 1985</t>
  </si>
  <si>
    <t>Tabel 5.16: National Labour Force, Employed Population and Unemployed population by Education Status and Gender, Census December 1985</t>
  </si>
  <si>
    <t>Tabel 5.17: Non-national Labour Force, Employed Population and Unemployed population by Education Status and Gender, Census December 1985</t>
  </si>
  <si>
    <t>Tabel 5.18: Total Labour Force, Employed Population and Unemployed population by Education Status and Gender, Census December 1995</t>
  </si>
  <si>
    <t>Tabel 5.19: National Labour Force, Employed Population and Unemployed population by Education Status and Gender, Census December 1995</t>
  </si>
  <si>
    <t>Tabel 5.20: Non-national Labour Force, Employed Population and Unemployed population by Education Status and Gender, Census December 1995</t>
  </si>
  <si>
    <t>Tabel 5.21: Total Labour Force, Employed Population and Unemployed population by Education Status and Gender, Census October 2001</t>
  </si>
  <si>
    <r>
      <rPr>
        <b/>
        <sz val="11"/>
        <color theme="1"/>
        <rFont val="Calibri"/>
        <family val="2"/>
        <scheme val="minor"/>
      </rPr>
      <t>Source:</t>
    </r>
    <r>
      <rPr>
        <sz val="11"/>
        <color theme="1"/>
        <rFont val="Calibri"/>
        <family val="2"/>
        <scheme val="minor"/>
      </rPr>
      <t xml:space="preserve"> Department of Planning</t>
    </r>
  </si>
  <si>
    <t>Tabel 5.22: National Labour Force, Employed Population and Unemployed population by Education Status and Gender, Census October 2001</t>
  </si>
  <si>
    <t>Tabel 5.23: Non-national Labour Force, Employed Population and Unemployed population by Education Status and Gender, Census October 2001</t>
  </si>
  <si>
    <t>Tabel 5.24: Total Labour Force, Employed Population and Unemployed population by Education Status and Gender, Census December 2005</t>
  </si>
  <si>
    <t>Tabel 5.25: National Labour Force, Employed Population and Unemployed population by Education Status and Gender, Census December 2005</t>
  </si>
  <si>
    <t>Tabel 5.26: Non-national Labour Force, Employed Population and Unemployed population by Education Status and Gender, Census December 2005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</si>
</sst>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_-* #,##0.00_-;\-* #,##0.00_-;_-* &quot;-&quot;??_-;_-@_-"/>
    <numFmt numFmtId="166" formatCode="0.0"/>
    <numFmt numFmtId="167" formatCode="#,##0.0"/>
    <numFmt numFmtId="168" formatCode="_-* #,##0_-;\-* #,##0_-;_-* &quot;-&quot;??_-;_-@_-"/>
    <numFmt numFmtId="169" formatCode="0.000"/>
    <numFmt numFmtId="170" formatCode="_(* #,##0_);_(* \(#,##0\);_(* &quot;-&quot;??_);_(@_)"/>
    <numFmt numFmtId="171" formatCode="0.0%"/>
    <numFmt numFmtId="172" formatCode="B1dd\-mmm\-yy"/>
  </numFmts>
  <fonts count="115">
    <font>
      <sz val="11"/>
      <color theme="1"/>
      <name val="Calibri"/>
      <family val="2"/>
      <scheme val="minor"/>
    </font>
    <font>
      <sz val="11"/>
      <color theme="1"/>
      <name val="Calibri"/>
      <family val="2"/>
      <charset val="178"/>
      <scheme val="minor"/>
    </font>
    <font>
      <sz val="11"/>
      <color rgb="FFFF0000"/>
      <name val="Calibri"/>
      <family val="2"/>
      <scheme val="minor"/>
    </font>
    <font>
      <b/>
      <sz val="11"/>
      <color theme="1"/>
      <name val="Calibri"/>
      <family val="2"/>
      <scheme val="minor"/>
    </font>
    <font>
      <sz val="11"/>
      <name val="Calibri"/>
      <family val="2"/>
      <scheme val="minor"/>
    </font>
    <font>
      <sz val="11"/>
      <color indexed="8"/>
      <name val="Calibri"/>
      <family val="2"/>
    </font>
    <font>
      <b/>
      <sz val="11"/>
      <name val="Calibri"/>
      <family val="2"/>
      <scheme val="minor"/>
    </font>
    <font>
      <sz val="10"/>
      <name val="Arial"/>
      <family val="2"/>
    </font>
    <font>
      <b/>
      <sz val="10"/>
      <name val="Calibri"/>
      <family val="2"/>
      <scheme val="minor"/>
    </font>
    <font>
      <sz val="10"/>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font>
    <font>
      <b/>
      <sz val="11"/>
      <color theme="0"/>
      <name val="Calibri"/>
      <family val="2"/>
      <scheme val="minor"/>
    </font>
    <font>
      <sz val="11"/>
      <color indexed="8"/>
      <name val="Arial"/>
      <family val="2"/>
      <charset val="178"/>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i/>
      <sz val="11"/>
      <color indexed="23"/>
      <name val="Calibri"/>
      <family val="2"/>
      <charset val="178"/>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b/>
      <sz val="11"/>
      <color indexed="63"/>
      <name val="Calibri"/>
      <family val="2"/>
      <charset val="178"/>
    </font>
    <font>
      <b/>
      <sz val="18"/>
      <color indexed="56"/>
      <name val="Cambria"/>
      <family val="2"/>
      <charset val="178"/>
    </font>
    <font>
      <b/>
      <sz val="11"/>
      <color indexed="8"/>
      <name val="Calibri"/>
      <family val="2"/>
      <charset val="178"/>
    </font>
    <font>
      <sz val="11"/>
      <color indexed="10"/>
      <name val="Calibri"/>
      <family val="2"/>
      <charset val="178"/>
    </font>
    <font>
      <b/>
      <sz val="11"/>
      <name val="Calibri"/>
      <family val="2"/>
    </font>
    <font>
      <b/>
      <sz val="10"/>
      <color indexed="9"/>
      <name val="Calibri"/>
      <family val="2"/>
    </font>
    <font>
      <sz val="8"/>
      <color indexed="8"/>
      <name val="Calibri"/>
      <family val="2"/>
    </font>
    <font>
      <b/>
      <sz val="10"/>
      <name val="Calibri"/>
      <family val="2"/>
    </font>
    <font>
      <sz val="10"/>
      <color indexed="8"/>
      <name val="Calibri"/>
      <family val="2"/>
    </font>
    <font>
      <b/>
      <sz val="10"/>
      <color indexed="10"/>
      <name val="Calibri"/>
      <family val="2"/>
    </font>
    <font>
      <b/>
      <sz val="11"/>
      <color theme="0"/>
      <name val="Calibri"/>
      <family val="2"/>
    </font>
    <font>
      <sz val="9"/>
      <color theme="1"/>
      <name val="Calibri"/>
      <family val="2"/>
      <scheme val="minor"/>
    </font>
    <font>
      <b/>
      <sz val="9"/>
      <color indexed="8"/>
      <name val="Calibri"/>
      <family val="2"/>
    </font>
    <font>
      <sz val="9"/>
      <color indexed="8"/>
      <name val="Calibri"/>
      <family val="2"/>
    </font>
    <font>
      <sz val="9"/>
      <color rgb="FFFF0000"/>
      <name val="Calibri"/>
      <family val="2"/>
      <scheme val="minor"/>
    </font>
    <font>
      <b/>
      <sz val="11"/>
      <color indexed="8"/>
      <name val="Calibri"/>
      <family val="2"/>
    </font>
    <font>
      <b/>
      <sz val="9"/>
      <name val="Calibri"/>
      <family val="2"/>
    </font>
    <font>
      <b/>
      <sz val="10"/>
      <color theme="0"/>
      <name val="Calibri"/>
      <family val="2"/>
      <scheme val="minor"/>
    </font>
    <font>
      <b/>
      <sz val="9"/>
      <color theme="1"/>
      <name val="Calibri"/>
      <family val="2"/>
      <scheme val="minor"/>
    </font>
    <font>
      <sz val="11"/>
      <name val="Calibri"/>
      <family val="2"/>
    </font>
    <font>
      <sz val="9"/>
      <color rgb="FFFF0000"/>
      <name val="Calibri"/>
      <family val="2"/>
    </font>
    <font>
      <b/>
      <sz val="10"/>
      <color indexed="8"/>
      <name val="Calibri"/>
      <family val="2"/>
    </font>
    <font>
      <sz val="9"/>
      <name val="Calibri"/>
      <family val="2"/>
    </font>
    <font>
      <sz val="11"/>
      <color theme="1"/>
      <name val="Calibri"/>
      <family val="2"/>
      <charset val="178"/>
      <scheme val="minor"/>
    </font>
    <font>
      <sz val="9"/>
      <color indexed="8"/>
      <name val="Wingdings"/>
      <charset val="2"/>
    </font>
    <font>
      <b/>
      <sz val="10"/>
      <color theme="0"/>
      <name val="Calibri"/>
      <family val="2"/>
    </font>
    <font>
      <sz val="9"/>
      <name val="Calibri"/>
      <family val="2"/>
      <scheme val="minor"/>
    </font>
    <font>
      <sz val="11"/>
      <name val="Calibri"/>
      <family val="2"/>
      <charset val="178"/>
      <scheme val="minor"/>
    </font>
    <font>
      <sz val="9"/>
      <color theme="1"/>
      <name val="Calibri"/>
      <family val="2"/>
      <charset val="178"/>
      <scheme val="minor"/>
    </font>
    <font>
      <b/>
      <sz val="9"/>
      <color rgb="FFFF0000"/>
      <name val="Calibri"/>
      <family val="2"/>
      <scheme val="minor"/>
    </font>
    <font>
      <sz val="10"/>
      <color rgb="FFFF0000"/>
      <name val="Calibri"/>
      <family val="2"/>
      <scheme val="minor"/>
    </font>
    <font>
      <b/>
      <sz val="9"/>
      <name val="Calibri"/>
      <family val="2"/>
      <scheme val="minor"/>
    </font>
    <font>
      <sz val="9"/>
      <name val="Calibri"/>
      <family val="2"/>
      <charset val="178"/>
      <scheme val="minor"/>
    </font>
    <font>
      <b/>
      <sz val="9"/>
      <name val="Calibri"/>
      <family val="2"/>
      <charset val="178"/>
      <scheme val="minor"/>
    </font>
    <font>
      <sz val="10"/>
      <color rgb="FFFF0000"/>
      <name val="Calibri"/>
      <family val="2"/>
    </font>
    <font>
      <b/>
      <sz val="14"/>
      <color theme="1"/>
      <name val="Calibri"/>
      <family val="2"/>
      <scheme val="minor"/>
    </font>
    <font>
      <sz val="10"/>
      <name val="Cambria"/>
      <family val="1"/>
    </font>
    <font>
      <sz val="10"/>
      <color theme="1"/>
      <name val="Calibri"/>
      <family val="2"/>
      <charset val="178"/>
      <scheme val="minor"/>
    </font>
    <font>
      <sz val="11"/>
      <color rgb="FFFF0000"/>
      <name val="Calibri"/>
      <family val="2"/>
      <charset val="178"/>
      <scheme val="minor"/>
    </font>
    <font>
      <i/>
      <sz val="11"/>
      <name val="Calibri"/>
      <family val="2"/>
      <scheme val="minor"/>
    </font>
    <font>
      <i/>
      <sz val="10"/>
      <name val="Calibri"/>
      <family val="2"/>
    </font>
    <font>
      <b/>
      <sz val="9"/>
      <color theme="0"/>
      <name val="Calibri"/>
      <family val="2"/>
      <scheme val="minor"/>
    </font>
    <font>
      <sz val="11"/>
      <color rgb="FFFF0000"/>
      <name val="Calibri"/>
      <family val="2"/>
      <charset val="178"/>
    </font>
    <font>
      <b/>
      <sz val="10"/>
      <color rgb="FFFF0000"/>
      <name val="Calibri"/>
      <family val="2"/>
    </font>
    <font>
      <b/>
      <sz val="10"/>
      <color rgb="FFFF0000"/>
      <name val="Calibri"/>
      <family val="2"/>
      <scheme val="minor"/>
    </font>
    <font>
      <sz val="9"/>
      <color indexed="10"/>
      <name val="Calibri"/>
      <family val="2"/>
    </font>
    <font>
      <sz val="9"/>
      <color theme="4" tint="-0.499984740745262"/>
      <name val="Calibri"/>
      <family val="2"/>
    </font>
    <font>
      <sz val="11"/>
      <color theme="4" tint="-0.499984740745262"/>
      <name val="Calibri"/>
      <family val="2"/>
      <scheme val="minor"/>
    </font>
    <font>
      <sz val="9"/>
      <name val="Arial"/>
      <family val="2"/>
    </font>
    <font>
      <sz val="9"/>
      <color theme="4" tint="-0.499984740745262"/>
      <name val="Calibri"/>
      <family val="2"/>
      <scheme val="minor"/>
    </font>
    <font>
      <sz val="10"/>
      <color theme="0"/>
      <name val="Calibri"/>
      <family val="2"/>
    </font>
    <font>
      <sz val="10"/>
      <color rgb="FFC00000"/>
      <name val="Calibri"/>
      <family val="2"/>
      <scheme val="minor"/>
    </font>
    <font>
      <i/>
      <sz val="10"/>
      <name val="Calibri"/>
      <family val="2"/>
      <scheme val="minor"/>
    </font>
    <font>
      <sz val="10"/>
      <color theme="0"/>
      <name val="Calibri"/>
      <family val="2"/>
      <scheme val="minor"/>
    </font>
    <font>
      <sz val="14"/>
      <color theme="1"/>
      <name val="Calibri"/>
      <family val="2"/>
      <scheme val="minor"/>
    </font>
    <font>
      <b/>
      <i/>
      <sz val="10"/>
      <color theme="1"/>
      <name val="Calibri"/>
      <family val="2"/>
      <scheme val="minor"/>
    </font>
    <font>
      <b/>
      <sz val="11"/>
      <color indexed="8"/>
      <name val="Calibri"/>
      <family val="2"/>
      <scheme val="minor"/>
    </font>
    <font>
      <sz val="11"/>
      <color indexed="8"/>
      <name val="Calibri"/>
      <family val="2"/>
      <scheme val="minor"/>
    </font>
    <font>
      <b/>
      <sz val="11"/>
      <color indexed="8"/>
      <name val="Cambria"/>
      <family val="1"/>
      <scheme val="major"/>
    </font>
    <font>
      <b/>
      <sz val="11"/>
      <color rgb="FFFF0000"/>
      <name val="Cambria"/>
      <family val="1"/>
      <scheme val="major"/>
    </font>
    <font>
      <b/>
      <sz val="10"/>
      <color indexed="8"/>
      <name val="Calibri"/>
      <family val="2"/>
      <scheme val="minor"/>
    </font>
    <font>
      <sz val="10"/>
      <color indexed="8"/>
      <name val="Calibri"/>
      <family val="2"/>
      <scheme val="minor"/>
    </font>
    <font>
      <sz val="10"/>
      <color indexed="8"/>
      <name val="Cambria"/>
      <family val="1"/>
      <scheme val="major"/>
    </font>
    <font>
      <b/>
      <sz val="9"/>
      <color indexed="8"/>
      <name val="Arial"/>
      <family val="2"/>
    </font>
    <font>
      <b/>
      <sz val="9"/>
      <color indexed="8"/>
      <name val="Calibri"/>
      <family val="2"/>
      <scheme val="minor"/>
    </font>
    <font>
      <sz val="10"/>
      <color indexed="8"/>
      <name val="Cambria"/>
      <family val="1"/>
    </font>
    <font>
      <sz val="11"/>
      <color rgb="FFFF0000"/>
      <name val="Calibri"/>
      <family val="2"/>
    </font>
    <font>
      <sz val="10"/>
      <color theme="1"/>
      <name val="Calibri"/>
      <family val="2"/>
    </font>
    <font>
      <sz val="11"/>
      <color indexed="8"/>
      <name val="Cambria"/>
      <family val="1"/>
    </font>
    <font>
      <b/>
      <sz val="12"/>
      <color theme="1"/>
      <name val="Calibri"/>
      <family val="2"/>
      <scheme val="minor"/>
    </font>
    <font>
      <b/>
      <sz val="14"/>
      <color rgb="FFFF0000"/>
      <name val="Calibri"/>
      <family val="2"/>
      <scheme val="minor"/>
    </font>
    <font>
      <b/>
      <sz val="12"/>
      <color theme="1"/>
      <name val="Calibri"/>
      <family val="2"/>
    </font>
    <font>
      <sz val="12"/>
      <color theme="1"/>
      <name val="Calibri"/>
      <family val="2"/>
      <scheme val="minor"/>
    </font>
    <font>
      <b/>
      <sz val="14"/>
      <color rgb="FFFF0000"/>
      <name val="Arial"/>
      <family val="2"/>
    </font>
    <font>
      <b/>
      <sz val="12"/>
      <name val="Calibri"/>
      <family val="2"/>
      <scheme val="minor"/>
    </font>
    <font>
      <sz val="11"/>
      <color theme="1"/>
      <name val="Calibri"/>
      <family val="2"/>
    </font>
    <font>
      <sz val="12"/>
      <name val="Calibri"/>
      <family val="2"/>
      <scheme val="minor"/>
    </font>
    <font>
      <b/>
      <sz val="10"/>
      <color theme="1"/>
      <name val="Arial"/>
      <family val="2"/>
    </font>
    <font>
      <sz val="10"/>
      <color theme="1"/>
      <name val="Arial"/>
      <family val="2"/>
    </font>
    <font>
      <b/>
      <sz val="16"/>
      <color theme="1"/>
      <name val="Calibri"/>
      <family val="2"/>
      <scheme val="minor"/>
    </font>
    <font>
      <sz val="11"/>
      <color rgb="FF7030A0"/>
      <name val="Calibri"/>
      <family val="2"/>
      <scheme val="minor"/>
    </font>
    <font>
      <sz val="11"/>
      <color indexed="8"/>
      <name val="Cambria"/>
      <family val="1"/>
      <scheme val="major"/>
    </font>
    <font>
      <b/>
      <sz val="11"/>
      <name val="Cambria"/>
      <family val="1"/>
      <scheme val="major"/>
    </font>
    <font>
      <b/>
      <strike/>
      <sz val="11"/>
      <color theme="1"/>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39B50"/>
        <bgColor indexed="64"/>
      </patternFill>
    </fill>
    <fill>
      <patternFill patternType="solid">
        <fgColor rgb="FFD2B484"/>
        <bgColor indexed="64"/>
      </patternFill>
    </fill>
    <fill>
      <patternFill patternType="solid">
        <fgColor rgb="FFB4975A"/>
        <bgColor indexed="64"/>
      </patternFill>
    </fill>
    <fill>
      <patternFill patternType="solid">
        <fgColor rgb="FFBE9B64"/>
        <bgColor indexed="64"/>
      </patternFill>
    </fill>
    <fill>
      <patternFill patternType="solid">
        <fgColor rgb="FFC1A875"/>
        <bgColor indexed="64"/>
      </patternFill>
    </fill>
    <fill>
      <patternFill patternType="solid">
        <fgColor rgb="FFC6AF80"/>
        <bgColor indexed="64"/>
      </patternFill>
    </fill>
    <fill>
      <patternFill patternType="solid">
        <fgColor theme="6" tint="0.59999389629810485"/>
        <bgColor indexed="64"/>
      </patternFill>
    </fill>
    <fill>
      <patternFill patternType="solid">
        <fgColor theme="6" tint="0.59999389629810485"/>
        <bgColor indexed="23"/>
      </patternFill>
    </fill>
    <fill>
      <patternFill patternType="solid">
        <fgColor theme="6" tint="0.59999389629810485"/>
        <bgColor indexed="35"/>
      </patternFill>
    </fill>
    <fill>
      <patternFill patternType="solid">
        <fgColor theme="0" tint="-0.249977111117893"/>
        <bgColor indexed="64"/>
      </patternFill>
    </fill>
    <fill>
      <patternFill patternType="solid">
        <fgColor rgb="FF00B050"/>
        <bgColor indexed="64"/>
      </patternFill>
    </fill>
    <fill>
      <patternFill patternType="solid">
        <fgColor rgb="FFFFC0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style="thin">
        <color indexed="8"/>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diagonal/>
    </border>
    <border>
      <left/>
      <right/>
      <top style="double">
        <color indexed="64"/>
      </top>
      <bottom/>
      <diagonal/>
    </border>
  </borders>
  <cellStyleXfs count="82">
    <xf numFmtId="0" fontId="0" fillId="0" borderId="0"/>
    <xf numFmtId="0" fontId="5" fillId="0" borderId="0"/>
    <xf numFmtId="0" fontId="7" fillId="0" borderId="0"/>
    <xf numFmtId="0" fontId="10" fillId="0" borderId="0"/>
    <xf numFmtId="0" fontId="7" fillId="0" borderId="0"/>
    <xf numFmtId="0" fontId="7" fillId="0" borderId="0"/>
    <xf numFmtId="0" fontId="10" fillId="0" borderId="0"/>
    <xf numFmtId="0" fontId="7"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6" applyNumberFormat="0" applyAlignment="0" applyProtection="0"/>
    <xf numFmtId="0" fontId="20" fillId="21" borderId="17"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18" applyNumberFormat="0" applyFill="0" applyAlignment="0" applyProtection="0"/>
    <xf numFmtId="0" fontId="24" fillId="0" borderId="19" applyNumberFormat="0" applyFill="0" applyAlignment="0" applyProtection="0"/>
    <xf numFmtId="0" fontId="25" fillId="0" borderId="20" applyNumberFormat="0" applyFill="0" applyAlignment="0" applyProtection="0"/>
    <xf numFmtId="0" fontId="25" fillId="0" borderId="0" applyNumberFormat="0" applyFill="0" applyBorder="0" applyAlignment="0" applyProtection="0"/>
    <xf numFmtId="0" fontId="26" fillId="7" borderId="16" applyNumberFormat="0" applyAlignment="0" applyProtection="0"/>
    <xf numFmtId="0" fontId="27" fillId="0" borderId="21" applyNumberFormat="0" applyFill="0" applyAlignment="0" applyProtection="0"/>
    <xf numFmtId="0" fontId="28" fillId="0" borderId="0" applyNumberFormat="0">
      <alignment horizontal="right"/>
    </xf>
    <xf numFmtId="0" fontId="29" fillId="22"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7" fillId="23" borderId="22" applyNumberFormat="0" applyFont="0" applyAlignment="0" applyProtection="0"/>
    <xf numFmtId="0" fontId="31" fillId="20" borderId="23" applyNumberFormat="0" applyAlignment="0" applyProtection="0"/>
    <xf numFmtId="0" fontId="32" fillId="0" borderId="0" applyNumberFormat="0" applyFill="0" applyBorder="0" applyAlignment="0" applyProtection="0"/>
    <xf numFmtId="0" fontId="33" fillId="0" borderId="24" applyNumberFormat="0" applyFill="0" applyAlignment="0" applyProtection="0"/>
    <xf numFmtId="0" fontId="34" fillId="0" borderId="0" applyNumberFormat="0" applyFill="0" applyBorder="0" applyAlignment="0" applyProtection="0"/>
    <xf numFmtId="0" fontId="10" fillId="0" borderId="0"/>
    <xf numFmtId="0" fontId="54" fillId="0" borderId="0"/>
    <xf numFmtId="0" fontId="10" fillId="0" borderId="0"/>
    <xf numFmtId="0" fontId="54" fillId="0" borderId="0"/>
    <xf numFmtId="0" fontId="10" fillId="0" borderId="0"/>
    <xf numFmtId="0" fontId="10" fillId="0" borderId="0"/>
    <xf numFmtId="0" fontId="10" fillId="0" borderId="0"/>
    <xf numFmtId="0" fontId="10" fillId="0" borderId="0"/>
    <xf numFmtId="0" fontId="54" fillId="0" borderId="0"/>
    <xf numFmtId="0" fontId="54" fillId="0" borderId="0"/>
    <xf numFmtId="0" fontId="54" fillId="0" borderId="0"/>
    <xf numFmtId="0" fontId="10" fillId="0" borderId="0"/>
    <xf numFmtId="0" fontId="10" fillId="0" borderId="0"/>
    <xf numFmtId="0" fontId="10" fillId="0" borderId="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 fillId="0" borderId="0"/>
    <xf numFmtId="0" fontId="15" fillId="0" borderId="0"/>
  </cellStyleXfs>
  <cellXfs count="1728">
    <xf numFmtId="0" fontId="0" fillId="0" borderId="0" xfId="0"/>
    <xf numFmtId="0" fontId="0" fillId="0" borderId="0" xfId="0" applyBorder="1"/>
    <xf numFmtId="0" fontId="0" fillId="0" borderId="0" xfId="0" applyAlignment="1">
      <alignment horizontal="left"/>
    </xf>
    <xf numFmtId="3" fontId="0" fillId="0" borderId="0" xfId="0" applyNumberFormat="1"/>
    <xf numFmtId="3" fontId="0" fillId="0" borderId="0" xfId="0" applyNumberFormat="1" applyBorder="1"/>
    <xf numFmtId="0" fontId="3" fillId="0" borderId="0" xfId="0" applyFont="1"/>
    <xf numFmtId="0" fontId="0" fillId="0" borderId="0" xfId="0" applyAlignment="1"/>
    <xf numFmtId="0" fontId="0" fillId="0" borderId="0" xfId="0"/>
    <xf numFmtId="0" fontId="0" fillId="0" borderId="0" xfId="0" applyFill="1" applyBorder="1"/>
    <xf numFmtId="0" fontId="12" fillId="0" borderId="0" xfId="0" applyFont="1" applyAlignment="1">
      <alignment horizontal="left"/>
    </xf>
    <xf numFmtId="0" fontId="0" fillId="0" borderId="0" xfId="0" applyFont="1"/>
    <xf numFmtId="167" fontId="0" fillId="0" borderId="0" xfId="0" applyNumberFormat="1"/>
    <xf numFmtId="0" fontId="0" fillId="0" borderId="0" xfId="0" applyFill="1"/>
    <xf numFmtId="3" fontId="0" fillId="0" borderId="0" xfId="0" applyNumberFormat="1" applyFont="1"/>
    <xf numFmtId="0" fontId="3" fillId="0" borderId="0" xfId="0" applyFont="1" applyFill="1"/>
    <xf numFmtId="0" fontId="4" fillId="0" borderId="0" xfId="0" applyFont="1" applyFill="1" applyBorder="1"/>
    <xf numFmtId="3" fontId="13" fillId="0" borderId="0" xfId="0" applyNumberFormat="1" applyFont="1" applyFill="1" applyBorder="1" applyAlignment="1">
      <alignment horizontal="right"/>
    </xf>
    <xf numFmtId="3" fontId="13" fillId="0" borderId="2" xfId="0" applyNumberFormat="1" applyFont="1" applyFill="1" applyBorder="1" applyAlignment="1">
      <alignment horizontal="right"/>
    </xf>
    <xf numFmtId="0" fontId="0" fillId="0" borderId="0" xfId="0" applyBorder="1" applyAlignment="1">
      <alignment horizontal="center"/>
    </xf>
    <xf numFmtId="0" fontId="37" fillId="0" borderId="0" xfId="0" applyFont="1" applyAlignment="1">
      <alignment wrapText="1"/>
    </xf>
    <xf numFmtId="0" fontId="39" fillId="0" borderId="0" xfId="0" applyFont="1"/>
    <xf numFmtId="0" fontId="39" fillId="0" borderId="0" xfId="0" applyFont="1" applyFill="1"/>
    <xf numFmtId="0" fontId="42" fillId="0" borderId="0" xfId="0" applyFont="1" applyFill="1" applyAlignment="1">
      <alignment vertical="center"/>
    </xf>
    <xf numFmtId="0" fontId="0" fillId="0" borderId="0" xfId="0" applyFont="1" applyFill="1" applyAlignment="1">
      <alignment vertical="center"/>
    </xf>
    <xf numFmtId="167" fontId="0" fillId="0" borderId="0" xfId="0" applyNumberFormat="1" applyFont="1" applyFill="1" applyAlignment="1">
      <alignment vertical="center"/>
    </xf>
    <xf numFmtId="0" fontId="2" fillId="0" borderId="0" xfId="0" applyFont="1" applyFill="1" applyAlignment="1">
      <alignment vertical="center"/>
    </xf>
    <xf numFmtId="167" fontId="2" fillId="0" borderId="0" xfId="0" applyNumberFormat="1" applyFont="1" applyFill="1" applyAlignment="1">
      <alignment vertical="center"/>
    </xf>
    <xf numFmtId="0" fontId="2" fillId="0" borderId="0" xfId="0" applyFont="1" applyFill="1"/>
    <xf numFmtId="0" fontId="45" fillId="0" borderId="0" xfId="0" applyFont="1" applyFill="1" applyAlignment="1"/>
    <xf numFmtId="0" fontId="49" fillId="0" borderId="0" xfId="0" applyFont="1"/>
    <xf numFmtId="0" fontId="35" fillId="0" borderId="0" xfId="0" applyFont="1" applyFill="1" applyBorder="1" applyAlignment="1"/>
    <xf numFmtId="0" fontId="12" fillId="0" borderId="0" xfId="0" applyFont="1"/>
    <xf numFmtId="3" fontId="50" fillId="0" borderId="0" xfId="0" applyNumberFormat="1" applyFont="1" applyFill="1" applyBorder="1" applyAlignment="1">
      <alignment horizontal="right"/>
    </xf>
    <xf numFmtId="3" fontId="35" fillId="0" borderId="0" xfId="0" applyNumberFormat="1" applyFont="1" applyFill="1" applyBorder="1" applyAlignment="1">
      <alignment horizontal="right"/>
    </xf>
    <xf numFmtId="0" fontId="51" fillId="0" borderId="0" xfId="0" applyFont="1" applyFill="1" applyBorder="1" applyAlignment="1">
      <alignment horizontal="left"/>
    </xf>
    <xf numFmtId="0" fontId="35" fillId="0" borderId="0" xfId="0" applyFont="1" applyFill="1" applyBorder="1" applyAlignment="1">
      <alignment vertical="center"/>
    </xf>
    <xf numFmtId="0" fontId="47" fillId="0" borderId="0" xfId="0" applyFont="1" applyFill="1" applyBorder="1" applyAlignment="1">
      <alignment vertical="center"/>
    </xf>
    <xf numFmtId="0" fontId="42" fillId="0" borderId="0" xfId="0" applyFont="1"/>
    <xf numFmtId="0" fontId="51" fillId="0" borderId="0" xfId="0" applyFont="1" applyFill="1" applyBorder="1" applyAlignment="1">
      <alignment horizontal="left" wrapText="1"/>
    </xf>
    <xf numFmtId="166" fontId="10" fillId="0" borderId="0" xfId="63" applyNumberFormat="1" applyFont="1" applyBorder="1" applyAlignment="1">
      <alignment horizontal="center" wrapText="1"/>
    </xf>
    <xf numFmtId="166" fontId="0" fillId="0" borderId="0" xfId="0" applyNumberFormat="1" applyBorder="1" applyAlignment="1">
      <alignment horizontal="center"/>
    </xf>
    <xf numFmtId="0" fontId="54" fillId="0" borderId="0" xfId="64"/>
    <xf numFmtId="0" fontId="42" fillId="0" borderId="0" xfId="64" applyFont="1"/>
    <xf numFmtId="167" fontId="0" fillId="0" borderId="0" xfId="0" applyNumberFormat="1" applyBorder="1"/>
    <xf numFmtId="0" fontId="42" fillId="0" borderId="0" xfId="0" applyFont="1" applyAlignment="1">
      <alignment horizontal="left"/>
    </xf>
    <xf numFmtId="0" fontId="47" fillId="0" borderId="0" xfId="0" applyFont="1" applyFill="1" applyBorder="1" applyAlignment="1">
      <alignment vertical="center" wrapText="1"/>
    </xf>
    <xf numFmtId="3" fontId="9" fillId="0" borderId="0" xfId="0" applyNumberFormat="1" applyFont="1" applyFill="1" applyBorder="1" applyAlignment="1">
      <alignment horizontal="center" vertical="center"/>
    </xf>
    <xf numFmtId="0" fontId="58" fillId="0" borderId="0" xfId="64" applyFont="1"/>
    <xf numFmtId="0" fontId="4" fillId="0" borderId="0" xfId="64" applyFont="1"/>
    <xf numFmtId="0" fontId="59" fillId="0" borderId="0" xfId="64" applyFont="1"/>
    <xf numFmtId="166" fontId="13" fillId="0" borderId="0" xfId="65" applyNumberFormat="1" applyFont="1" applyFill="1" applyBorder="1" applyAlignment="1">
      <alignment horizontal="center"/>
    </xf>
    <xf numFmtId="0" fontId="54" fillId="0" borderId="0" xfId="66"/>
    <xf numFmtId="3" fontId="42" fillId="0" borderId="0" xfId="66" applyNumberFormat="1" applyFont="1"/>
    <xf numFmtId="3" fontId="54" fillId="0" borderId="0" xfId="66" applyNumberFormat="1"/>
    <xf numFmtId="3" fontId="9" fillId="0" borderId="0" xfId="0" applyNumberFormat="1" applyFont="1" applyBorder="1"/>
    <xf numFmtId="0" fontId="44" fillId="0" borderId="0" xfId="0" applyFont="1" applyBorder="1"/>
    <xf numFmtId="0" fontId="57" fillId="0" borderId="0" xfId="0" applyFont="1" applyBorder="1"/>
    <xf numFmtId="0" fontId="57" fillId="0" borderId="0" xfId="64" applyFont="1"/>
    <xf numFmtId="0" fontId="49" fillId="0" borderId="0" xfId="0" applyFont="1" applyBorder="1"/>
    <xf numFmtId="0" fontId="49" fillId="0" borderId="0" xfId="64" applyFont="1"/>
    <xf numFmtId="0" fontId="57" fillId="0" borderId="0" xfId="0" applyFont="1"/>
    <xf numFmtId="0" fontId="42" fillId="0" borderId="0" xfId="66" applyFont="1"/>
    <xf numFmtId="0" fontId="41" fillId="0" borderId="0" xfId="0" applyFont="1" applyFill="1" applyBorder="1" applyAlignment="1">
      <alignment vertical="center"/>
    </xf>
    <xf numFmtId="3" fontId="0" fillId="0" borderId="0" xfId="0" applyNumberFormat="1" applyFill="1" applyBorder="1" applyAlignment="1"/>
    <xf numFmtId="0" fontId="57" fillId="0" borderId="0" xfId="66" applyFont="1"/>
    <xf numFmtId="0" fontId="49" fillId="0" borderId="0" xfId="66" applyFont="1"/>
    <xf numFmtId="0" fontId="54" fillId="0" borderId="0" xfId="64" applyFill="1" applyBorder="1"/>
    <xf numFmtId="3" fontId="42" fillId="0" borderId="0" xfId="0" applyNumberFormat="1" applyFont="1" applyBorder="1"/>
    <xf numFmtId="3" fontId="57" fillId="0" borderId="0" xfId="0" applyNumberFormat="1" applyFont="1" applyBorder="1"/>
    <xf numFmtId="3" fontId="0" fillId="0" borderId="0" xfId="0" applyNumberFormat="1" applyBorder="1" applyAlignment="1">
      <alignment horizontal="center" vertical="center"/>
    </xf>
    <xf numFmtId="3" fontId="0" fillId="0" borderId="0" xfId="0" applyNumberFormat="1" applyFill="1" applyBorder="1" applyAlignment="1">
      <alignment horizontal="center" vertical="center"/>
    </xf>
    <xf numFmtId="3" fontId="12" fillId="0" borderId="0" xfId="0" applyNumberFormat="1" applyFont="1" applyBorder="1" applyAlignment="1">
      <alignment horizontal="center" vertical="center"/>
    </xf>
    <xf numFmtId="3" fontId="9" fillId="0" borderId="0" xfId="0" applyNumberFormat="1" applyFont="1" applyBorder="1" applyAlignment="1">
      <alignment horizontal="center" vertical="center"/>
    </xf>
    <xf numFmtId="3" fontId="12" fillId="0" borderId="0" xfId="0" applyNumberFormat="1" applyFont="1" applyFill="1" applyBorder="1" applyAlignment="1">
      <alignment horizontal="center" vertical="center"/>
    </xf>
    <xf numFmtId="0" fontId="49" fillId="0" borderId="0" xfId="0" applyFont="1" applyBorder="1" applyAlignment="1">
      <alignment horizontal="left"/>
    </xf>
    <xf numFmtId="0" fontId="43" fillId="0" borderId="0" xfId="0" applyFont="1" applyFill="1" applyBorder="1"/>
    <xf numFmtId="0" fontId="3" fillId="0" borderId="0" xfId="0" applyFont="1" applyBorder="1" applyAlignment="1">
      <alignment horizontal="left"/>
    </xf>
    <xf numFmtId="0" fontId="12" fillId="0" borderId="0" xfId="0" applyFont="1" applyFill="1"/>
    <xf numFmtId="0" fontId="0" fillId="0" borderId="0" xfId="0" applyFont="1" applyFill="1" applyAlignment="1">
      <alignment horizontal="left" vertical="center"/>
    </xf>
    <xf numFmtId="3" fontId="9" fillId="0" borderId="0" xfId="0" applyNumberFormat="1" applyFont="1" applyBorder="1" applyAlignment="1">
      <alignment horizontal="right"/>
    </xf>
    <xf numFmtId="3" fontId="9" fillId="0" borderId="0" xfId="0" applyNumberFormat="1" applyFont="1" applyFill="1" applyBorder="1"/>
    <xf numFmtId="3" fontId="67" fillId="0" borderId="0" xfId="0" applyNumberFormat="1" applyFont="1" applyFill="1" applyBorder="1" applyAlignment="1" applyProtection="1">
      <alignment horizontal="right" vertical="center"/>
    </xf>
    <xf numFmtId="3" fontId="13" fillId="0" borderId="5" xfId="0" applyNumberFormat="1" applyFont="1" applyFill="1" applyBorder="1" applyAlignment="1">
      <alignment horizontal="right"/>
    </xf>
    <xf numFmtId="0" fontId="57" fillId="0" borderId="0" xfId="0" applyFont="1" applyFill="1" applyAlignment="1">
      <alignment vertical="center"/>
    </xf>
    <xf numFmtId="0" fontId="4" fillId="0" borderId="0" xfId="0" applyFont="1" applyFill="1" applyAlignment="1">
      <alignment vertical="center"/>
    </xf>
    <xf numFmtId="167" fontId="4" fillId="0" borderId="0" xfId="0" applyNumberFormat="1" applyFont="1" applyFill="1" applyAlignment="1">
      <alignment vertical="center"/>
    </xf>
    <xf numFmtId="0" fontId="6" fillId="0" borderId="0" xfId="0" applyFont="1" applyFill="1" applyBorder="1" applyAlignment="1">
      <alignment vertical="center"/>
    </xf>
    <xf numFmtId="0" fontId="53" fillId="0" borderId="0" xfId="0" applyFont="1" applyFill="1" applyBorder="1" applyAlignment="1"/>
    <xf numFmtId="166" fontId="53" fillId="0" borderId="0" xfId="0" applyNumberFormat="1" applyFont="1" applyFill="1" applyBorder="1"/>
    <xf numFmtId="0" fontId="53" fillId="0" borderId="0" xfId="0" applyFont="1" applyFill="1" applyBorder="1"/>
    <xf numFmtId="167" fontId="4" fillId="0" borderId="0" xfId="0" applyNumberFormat="1" applyFont="1" applyFill="1" applyBorder="1"/>
    <xf numFmtId="3" fontId="69" fillId="0" borderId="0" xfId="66" applyNumberFormat="1" applyFont="1" applyFill="1" applyBorder="1" applyAlignment="1">
      <alignment horizontal="center"/>
    </xf>
    <xf numFmtId="166" fontId="13" fillId="0" borderId="15" xfId="65" applyNumberFormat="1" applyFont="1" applyFill="1" applyBorder="1" applyAlignment="1">
      <alignment horizontal="center"/>
    </xf>
    <xf numFmtId="166" fontId="13" fillId="0" borderId="2" xfId="65" applyNumberFormat="1" applyFont="1" applyFill="1" applyBorder="1" applyAlignment="1">
      <alignment horizontal="center"/>
    </xf>
    <xf numFmtId="166" fontId="13" fillId="0" borderId="14" xfId="65" applyNumberFormat="1" applyFont="1" applyFill="1" applyBorder="1" applyAlignment="1">
      <alignment horizontal="center"/>
    </xf>
    <xf numFmtId="166" fontId="13" fillId="0" borderId="0" xfId="65" applyNumberFormat="1" applyFont="1" applyFill="1" applyBorder="1" applyAlignment="1">
      <alignment horizontal="right"/>
    </xf>
    <xf numFmtId="3" fontId="38" fillId="0" borderId="0" xfId="0" applyNumberFormat="1" applyFont="1" applyFill="1" applyBorder="1" applyAlignment="1">
      <alignment horizontal="center" vertical="center"/>
    </xf>
    <xf numFmtId="0" fontId="43" fillId="0" borderId="0" xfId="0" applyFont="1"/>
    <xf numFmtId="0" fontId="53" fillId="0" borderId="0" xfId="0" applyFont="1" applyFill="1" applyAlignment="1">
      <alignment vertical="center"/>
    </xf>
    <xf numFmtId="0" fontId="54" fillId="0" borderId="0" xfId="64" applyBorder="1"/>
    <xf numFmtId="0" fontId="6" fillId="0" borderId="0" xfId="0" applyFont="1" applyBorder="1"/>
    <xf numFmtId="3" fontId="70" fillId="0" borderId="0" xfId="0" applyNumberFormat="1" applyFont="1" applyFill="1" applyBorder="1" applyAlignment="1">
      <alignment horizontal="center" vertical="center"/>
    </xf>
    <xf numFmtId="3" fontId="50" fillId="0" borderId="0" xfId="66" applyNumberFormat="1" applyFont="1" applyFill="1" applyBorder="1" applyAlignment="1">
      <alignment horizontal="center" vertical="center"/>
    </xf>
    <xf numFmtId="3" fontId="54" fillId="0" borderId="0" xfId="64" applyNumberFormat="1" applyBorder="1"/>
    <xf numFmtId="3" fontId="73" fillId="0" borderId="0" xfId="66" applyNumberFormat="1" applyFont="1" applyFill="1" applyBorder="1" applyAlignment="1">
      <alignment horizontal="center" vertical="center"/>
    </xf>
    <xf numFmtId="0" fontId="69" fillId="0" borderId="0" xfId="64" applyFont="1" applyBorder="1"/>
    <xf numFmtId="3" fontId="12" fillId="0" borderId="0" xfId="0" applyNumberFormat="1" applyFont="1" applyBorder="1"/>
    <xf numFmtId="3" fontId="9" fillId="0" borderId="2" xfId="0" applyNumberFormat="1" applyFont="1" applyFill="1" applyBorder="1" applyAlignment="1">
      <alignment horizontal="right"/>
    </xf>
    <xf numFmtId="0" fontId="14" fillId="26" borderId="8" xfId="80" applyFont="1" applyFill="1" applyBorder="1" applyAlignment="1">
      <alignment horizontal="center" vertical="center" wrapText="1"/>
    </xf>
    <xf numFmtId="0" fontId="12" fillId="0" borderId="0" xfId="0" applyFont="1" applyAlignment="1"/>
    <xf numFmtId="0" fontId="53"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2" fillId="0" borderId="0" xfId="0" applyFont="1" applyBorder="1" applyAlignment="1">
      <alignment horizontal="left" vertical="center" wrapText="1"/>
    </xf>
    <xf numFmtId="0" fontId="47" fillId="0"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57" fillId="0" borderId="0" xfId="0" applyFont="1" applyFill="1" applyAlignment="1">
      <alignment horizontal="left" vertical="center" wrapText="1"/>
    </xf>
    <xf numFmtId="0" fontId="53" fillId="0" borderId="0" xfId="0" applyFont="1" applyFill="1" applyBorder="1" applyAlignment="1">
      <alignment horizontal="left"/>
    </xf>
    <xf numFmtId="0" fontId="57" fillId="0" borderId="0" xfId="0" applyFont="1" applyFill="1" applyBorder="1" applyAlignment="1">
      <alignment horizontal="left" vertical="center" wrapText="1"/>
    </xf>
    <xf numFmtId="166" fontId="9" fillId="0" borderId="0" xfId="0" applyNumberFormat="1" applyFont="1" applyFill="1" applyBorder="1" applyAlignment="1">
      <alignment horizontal="center" vertical="center"/>
    </xf>
    <xf numFmtId="167" fontId="9" fillId="0" borderId="0" xfId="0" applyNumberFormat="1" applyFont="1" applyBorder="1" applyAlignment="1">
      <alignment horizontal="center" vertical="center"/>
    </xf>
    <xf numFmtId="167" fontId="9" fillId="0" borderId="0" xfId="0" applyNumberFormat="1" applyFont="1" applyFill="1" applyBorder="1" applyAlignment="1">
      <alignment horizontal="center" vertical="center"/>
    </xf>
    <xf numFmtId="0" fontId="0" fillId="0" borderId="0" xfId="0" applyAlignment="1">
      <alignment horizontal="right" vertical="center"/>
    </xf>
    <xf numFmtId="0" fontId="0" fillId="0" borderId="0" xfId="0" applyAlignment="1">
      <alignment vertical="center"/>
    </xf>
    <xf numFmtId="0" fontId="7" fillId="0" borderId="0" xfId="2" applyAlignment="1">
      <alignment horizontal="center" vertical="center"/>
    </xf>
    <xf numFmtId="0" fontId="7" fillId="0" borderId="0" xfId="2" applyAlignment="1">
      <alignment horizontal="right" vertical="center"/>
    </xf>
    <xf numFmtId="0" fontId="7" fillId="0" borderId="0" xfId="2" applyAlignment="1">
      <alignment vertical="center"/>
    </xf>
    <xf numFmtId="0" fontId="39" fillId="0" borderId="0" xfId="0" applyFont="1" applyAlignment="1">
      <alignment vertical="center"/>
    </xf>
    <xf numFmtId="0" fontId="45" fillId="0" borderId="0" xfId="0" applyFont="1" applyFill="1" applyAlignment="1">
      <alignment vertical="center"/>
    </xf>
    <xf numFmtId="0" fontId="46" fillId="0" borderId="0" xfId="0" applyFont="1" applyAlignment="1">
      <alignment vertical="center"/>
    </xf>
    <xf numFmtId="3" fontId="0" fillId="0" borderId="0" xfId="0" applyNumberFormat="1" applyAlignment="1">
      <alignment vertical="center"/>
    </xf>
    <xf numFmtId="0" fontId="12" fillId="0" borderId="0" xfId="0" applyFont="1" applyBorder="1" applyAlignment="1">
      <alignment horizontal="center"/>
    </xf>
    <xf numFmtId="0" fontId="47" fillId="0" borderId="0" xfId="0" applyFont="1" applyFill="1" applyBorder="1" applyAlignment="1">
      <alignment horizontal="center" vertical="center" wrapText="1"/>
    </xf>
    <xf numFmtId="0" fontId="66"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2" fontId="12" fillId="0" borderId="0" xfId="0" applyNumberFormat="1" applyFont="1" applyAlignment="1">
      <alignment horizontal="center" vertical="center"/>
    </xf>
    <xf numFmtId="0" fontId="12" fillId="0" borderId="0" xfId="0" applyFont="1" applyBorder="1" applyAlignment="1">
      <alignment horizontal="center" vertical="center"/>
    </xf>
    <xf numFmtId="0" fontId="0" fillId="0" borderId="0" xfId="0" applyAlignment="1">
      <alignment horizontal="center" vertical="center"/>
    </xf>
    <xf numFmtId="0" fontId="42" fillId="0" borderId="0" xfId="0" applyFont="1" applyAlignment="1">
      <alignment horizontal="center" vertical="center"/>
    </xf>
    <xf numFmtId="0" fontId="42" fillId="0" borderId="0" xfId="0" applyFont="1" applyAlignment="1"/>
    <xf numFmtId="0" fontId="42" fillId="0" borderId="0" xfId="0" applyFont="1" applyFill="1" applyAlignment="1">
      <alignment horizontal="left" vertical="center"/>
    </xf>
    <xf numFmtId="167" fontId="0" fillId="0" borderId="0" xfId="0" applyNumberFormat="1" applyFont="1" applyFill="1" applyAlignment="1">
      <alignment horizontal="left" vertical="center"/>
    </xf>
    <xf numFmtId="167" fontId="4" fillId="0" borderId="0" xfId="0" applyNumberFormat="1" applyFont="1" applyFill="1" applyAlignment="1">
      <alignment horizontal="left" vertical="center"/>
    </xf>
    <xf numFmtId="0" fontId="4" fillId="0" borderId="0" xfId="0" applyFont="1" applyFill="1" applyAlignment="1">
      <alignment horizontal="left" vertical="center"/>
    </xf>
    <xf numFmtId="0" fontId="53" fillId="0" borderId="0" xfId="0" applyFont="1" applyFill="1" applyAlignment="1">
      <alignment horizontal="left" vertical="center"/>
    </xf>
    <xf numFmtId="0" fontId="2" fillId="0" borderId="0" xfId="0" applyFont="1" applyFill="1" applyAlignment="1">
      <alignment horizontal="left" vertical="center"/>
    </xf>
    <xf numFmtId="167" fontId="2" fillId="0" borderId="0" xfId="0" applyNumberFormat="1" applyFont="1" applyFill="1" applyAlignment="1">
      <alignment horizontal="left" vertical="center"/>
    </xf>
    <xf numFmtId="0" fontId="45" fillId="0" borderId="0" xfId="0" applyFont="1" applyFill="1" applyAlignment="1">
      <alignment horizontal="left" vertical="center"/>
    </xf>
    <xf numFmtId="0" fontId="0" fillId="0" borderId="0" xfId="0" applyAlignment="1">
      <alignment horizontal="left" vertical="center"/>
    </xf>
    <xf numFmtId="0" fontId="6" fillId="0" borderId="0" xfId="0" applyFont="1" applyFill="1" applyBorder="1" applyAlignment="1">
      <alignment horizontal="left" vertical="center"/>
    </xf>
    <xf numFmtId="0" fontId="77" fillId="0" borderId="0" xfId="0" applyFont="1" applyFill="1" applyBorder="1" applyAlignment="1">
      <alignment horizontal="left" vertical="center" wrapText="1"/>
    </xf>
    <xf numFmtId="0" fontId="78" fillId="0" borderId="0" xfId="0" applyFont="1" applyAlignment="1">
      <alignment horizontal="left"/>
    </xf>
    <xf numFmtId="0" fontId="79" fillId="0" borderId="0" xfId="0" applyFont="1"/>
    <xf numFmtId="3" fontId="36" fillId="25" borderId="0" xfId="0" applyNumberFormat="1" applyFont="1" applyFill="1" applyBorder="1" applyAlignment="1">
      <alignment horizontal="center" vertical="center" wrapText="1"/>
    </xf>
    <xf numFmtId="3" fontId="13" fillId="0" borderId="0" xfId="0" applyNumberFormat="1" applyFont="1" applyBorder="1" applyAlignment="1">
      <alignment horizontal="center" vertical="center"/>
    </xf>
    <xf numFmtId="167" fontId="13" fillId="0" borderId="0" xfId="0" applyNumberFormat="1" applyFont="1" applyBorder="1" applyAlignment="1">
      <alignment horizontal="center" vertical="center"/>
    </xf>
    <xf numFmtId="3" fontId="39" fillId="0" borderId="0" xfId="0" applyNumberFormat="1" applyFont="1" applyBorder="1" applyAlignment="1">
      <alignment horizontal="center" vertical="center"/>
    </xf>
    <xf numFmtId="167" fontId="39" fillId="0" borderId="0" xfId="0" applyNumberFormat="1" applyFont="1" applyBorder="1" applyAlignment="1">
      <alignment horizontal="center" vertical="center"/>
    </xf>
    <xf numFmtId="3" fontId="39" fillId="0" borderId="0" xfId="0" applyNumberFormat="1" applyFont="1" applyFill="1" applyBorder="1" applyAlignment="1">
      <alignment horizontal="center" vertical="center"/>
    </xf>
    <xf numFmtId="167" fontId="39" fillId="0" borderId="0" xfId="0" applyNumberFormat="1" applyFont="1" applyFill="1" applyBorder="1" applyAlignment="1">
      <alignment horizontal="center" vertical="center"/>
    </xf>
    <xf numFmtId="0" fontId="36" fillId="24" borderId="15" xfId="0" applyFont="1" applyFill="1" applyBorder="1" applyAlignment="1">
      <alignment horizontal="center" vertical="center"/>
    </xf>
    <xf numFmtId="3" fontId="36" fillId="25" borderId="5" xfId="0" applyNumberFormat="1" applyFont="1" applyFill="1" applyBorder="1" applyAlignment="1">
      <alignment horizontal="center" vertical="center" wrapText="1"/>
    </xf>
    <xf numFmtId="0" fontId="41" fillId="26" borderId="0" xfId="0" applyFont="1" applyFill="1" applyBorder="1" applyAlignment="1">
      <alignment horizontal="center" vertical="center"/>
    </xf>
    <xf numFmtId="1" fontId="38" fillId="0" borderId="0" xfId="0" applyNumberFormat="1" applyFont="1" applyFill="1" applyBorder="1" applyAlignment="1">
      <alignment horizontal="center" vertical="center"/>
    </xf>
    <xf numFmtId="0" fontId="5" fillId="0" borderId="0" xfId="0" applyFont="1"/>
    <xf numFmtId="3" fontId="36" fillId="25" borderId="7" xfId="0" applyNumberFormat="1" applyFont="1" applyFill="1" applyBorder="1" applyAlignment="1">
      <alignment horizontal="center" vertical="center" wrapText="1"/>
    </xf>
    <xf numFmtId="167" fontId="13" fillId="0" borderId="2" xfId="0" applyNumberFormat="1" applyFont="1" applyBorder="1" applyAlignment="1">
      <alignment horizontal="center" vertical="center"/>
    </xf>
    <xf numFmtId="167" fontId="39" fillId="0" borderId="2" xfId="0" applyNumberFormat="1" applyFont="1" applyBorder="1" applyAlignment="1">
      <alignment horizontal="center" vertical="center"/>
    </xf>
    <xf numFmtId="167" fontId="39" fillId="0" borderId="2" xfId="0" applyNumberFormat="1" applyFont="1" applyFill="1" applyBorder="1" applyAlignment="1">
      <alignment horizontal="center" vertical="center"/>
    </xf>
    <xf numFmtId="0" fontId="35" fillId="0" borderId="6" xfId="0" applyFont="1" applyFill="1" applyBorder="1" applyAlignment="1">
      <alignment horizontal="center" vertical="center"/>
    </xf>
    <xf numFmtId="0" fontId="38" fillId="0" borderId="6" xfId="0" applyFont="1" applyFill="1" applyBorder="1" applyAlignment="1">
      <alignment horizontal="center" vertical="center"/>
    </xf>
    <xf numFmtId="3" fontId="11" fillId="0" borderId="5" xfId="0" applyNumberFormat="1" applyFont="1" applyBorder="1" applyAlignment="1">
      <alignment horizontal="center" vertical="center"/>
    </xf>
    <xf numFmtId="1" fontId="11" fillId="0" borderId="5" xfId="0" applyNumberFormat="1" applyFont="1" applyBorder="1" applyAlignment="1">
      <alignment horizontal="center" vertical="center"/>
    </xf>
    <xf numFmtId="167" fontId="42" fillId="0" borderId="0" xfId="0" applyNumberFormat="1" applyFont="1" applyFill="1" applyAlignment="1">
      <alignment horizontal="left" vertical="center"/>
    </xf>
    <xf numFmtId="167" fontId="57" fillId="0" borderId="0" xfId="0" applyNumberFormat="1" applyFont="1" applyFill="1" applyAlignment="1">
      <alignment horizontal="left" vertical="center"/>
    </xf>
    <xf numFmtId="0" fontId="57" fillId="0" borderId="0" xfId="0" applyFont="1" applyFill="1" applyAlignment="1">
      <alignment horizontal="left" vertical="center"/>
    </xf>
    <xf numFmtId="0" fontId="80" fillId="0" borderId="0" xfId="0" applyFont="1" applyAlignment="1">
      <alignment horizontal="left"/>
    </xf>
    <xf numFmtId="3" fontId="42" fillId="0" borderId="0" xfId="0" applyNumberFormat="1" applyFont="1" applyFill="1" applyAlignment="1">
      <alignment horizontal="left" vertical="center"/>
    </xf>
    <xf numFmtId="167" fontId="45" fillId="0" borderId="0" xfId="0" applyNumberFormat="1" applyFont="1" applyFill="1" applyAlignment="1">
      <alignment horizontal="left" vertical="center"/>
    </xf>
    <xf numFmtId="0" fontId="42" fillId="0" borderId="0" xfId="0" applyFont="1" applyAlignment="1">
      <alignment horizontal="left" vertical="center"/>
    </xf>
    <xf numFmtId="0" fontId="43" fillId="0" borderId="0" xfId="0" applyFont="1" applyAlignment="1">
      <alignment horizontal="left" vertical="center"/>
    </xf>
    <xf numFmtId="0" fontId="9" fillId="0" borderId="0" xfId="0" applyFont="1" applyFill="1"/>
    <xf numFmtId="0" fontId="61" fillId="0" borderId="0" xfId="0" applyFont="1" applyFill="1"/>
    <xf numFmtId="166" fontId="11" fillId="0" borderId="7" xfId="0" applyNumberFormat="1" applyFont="1" applyBorder="1" applyAlignment="1">
      <alignment horizontal="left" vertical="center"/>
    </xf>
    <xf numFmtId="166" fontId="38" fillId="0" borderId="0" xfId="0" applyNumberFormat="1" applyFont="1" applyFill="1" applyBorder="1" applyAlignment="1">
      <alignment horizontal="center" vertical="center"/>
    </xf>
    <xf numFmtId="167" fontId="38" fillId="0" borderId="0" xfId="0" applyNumberFormat="1" applyFont="1" applyFill="1" applyBorder="1" applyAlignment="1">
      <alignment horizontal="center" vertical="center"/>
    </xf>
    <xf numFmtId="0" fontId="36" fillId="24" borderId="12" xfId="0" applyFont="1" applyFill="1" applyBorder="1" applyAlignment="1">
      <alignment horizontal="center" vertical="center"/>
    </xf>
    <xf numFmtId="0" fontId="36" fillId="24" borderId="10" xfId="0" applyFont="1" applyFill="1" applyBorder="1" applyAlignment="1">
      <alignment horizontal="center" vertical="center"/>
    </xf>
    <xf numFmtId="3" fontId="11" fillId="0" borderId="7" xfId="0" applyNumberFormat="1" applyFont="1" applyBorder="1" applyAlignment="1">
      <alignment horizontal="center" vertical="center"/>
    </xf>
    <xf numFmtId="167" fontId="42" fillId="0" borderId="0" xfId="0" applyNumberFormat="1" applyFont="1" applyFill="1" applyAlignment="1">
      <alignment vertical="center"/>
    </xf>
    <xf numFmtId="167" fontId="57" fillId="0" borderId="0" xfId="0" applyNumberFormat="1" applyFont="1" applyFill="1" applyAlignment="1">
      <alignment vertical="center"/>
    </xf>
    <xf numFmtId="0" fontId="45" fillId="0" borderId="0" xfId="0" applyFont="1" applyFill="1" applyAlignment="1">
      <alignment horizontal="left"/>
    </xf>
    <xf numFmtId="0" fontId="43" fillId="0" borderId="0" xfId="0" applyFont="1" applyAlignment="1">
      <alignment horizontal="left"/>
    </xf>
    <xf numFmtId="3" fontId="42" fillId="0" borderId="0" xfId="0" applyNumberFormat="1" applyFont="1" applyAlignment="1">
      <alignment vertical="center"/>
    </xf>
    <xf numFmtId="0" fontId="44" fillId="0" borderId="0" xfId="0" applyFont="1" applyAlignment="1">
      <alignment vertical="center"/>
    </xf>
    <xf numFmtId="0" fontId="56" fillId="26" borderId="11" xfId="0" applyFont="1" applyFill="1" applyBorder="1" applyAlignment="1">
      <alignment vertical="center"/>
    </xf>
    <xf numFmtId="0" fontId="56" fillId="26" borderId="8" xfId="0" applyFont="1" applyFill="1" applyBorder="1" applyAlignment="1">
      <alignment vertical="center"/>
    </xf>
    <xf numFmtId="0" fontId="36" fillId="24" borderId="13" xfId="0" applyFont="1" applyFill="1" applyBorder="1" applyAlignment="1">
      <alignment horizontal="center" vertical="center"/>
    </xf>
    <xf numFmtId="0" fontId="56" fillId="26" borderId="11" xfId="0" applyFont="1" applyFill="1" applyBorder="1" applyAlignment="1">
      <alignment horizontal="center" vertical="center"/>
    </xf>
    <xf numFmtId="0" fontId="56" fillId="26" borderId="8" xfId="0" applyFont="1" applyFill="1" applyBorder="1" applyAlignment="1">
      <alignment horizontal="center" vertical="center"/>
    </xf>
    <xf numFmtId="3" fontId="36" fillId="24" borderId="0" xfId="0" applyNumberFormat="1" applyFont="1" applyFill="1" applyBorder="1" applyAlignment="1">
      <alignment horizontal="center" vertical="center" wrapText="1"/>
    </xf>
    <xf numFmtId="0" fontId="12" fillId="0" borderId="0" xfId="0" applyFont="1" applyBorder="1"/>
    <xf numFmtId="0" fontId="61" fillId="0" borderId="0" xfId="0" applyFont="1" applyFill="1" applyBorder="1"/>
    <xf numFmtId="3" fontId="36" fillId="24" borderId="13" xfId="0" applyNumberFormat="1" applyFont="1" applyFill="1" applyBorder="1" applyAlignment="1">
      <alignment horizontal="center" vertical="center" wrapText="1"/>
    </xf>
    <xf numFmtId="3" fontId="36" fillId="24" borderId="15" xfId="0" applyNumberFormat="1" applyFont="1" applyFill="1" applyBorder="1" applyAlignment="1">
      <alignment horizontal="center" vertical="center" wrapText="1"/>
    </xf>
    <xf numFmtId="0" fontId="12" fillId="0" borderId="5" xfId="0" applyFont="1" applyBorder="1"/>
    <xf numFmtId="0" fontId="38" fillId="0" borderId="9" xfId="0" applyFont="1" applyFill="1" applyBorder="1" applyAlignment="1">
      <alignment horizontal="center" vertical="center"/>
    </xf>
    <xf numFmtId="3" fontId="11" fillId="0" borderId="11" xfId="0" applyNumberFormat="1" applyFont="1" applyFill="1" applyBorder="1" applyAlignment="1">
      <alignment horizontal="center" vertical="center"/>
    </xf>
    <xf numFmtId="0" fontId="43" fillId="0" borderId="0" xfId="0" applyFont="1" applyAlignment="1"/>
    <xf numFmtId="0" fontId="79" fillId="0" borderId="0" xfId="0" applyFont="1" applyAlignment="1"/>
    <xf numFmtId="0" fontId="77" fillId="0" borderId="0" xfId="0" applyFont="1" applyFill="1" applyBorder="1" applyAlignment="1">
      <alignment vertical="center" wrapText="1"/>
    </xf>
    <xf numFmtId="0" fontId="80" fillId="0" borderId="0" xfId="0" applyFont="1" applyAlignment="1"/>
    <xf numFmtId="167" fontId="13" fillId="0" borderId="0" xfId="0" applyNumberFormat="1" applyFont="1" applyFill="1" applyBorder="1" applyAlignment="1">
      <alignment horizontal="center" vertical="center"/>
    </xf>
    <xf numFmtId="3" fontId="36" fillId="24" borderId="14" xfId="0" applyNumberFormat="1" applyFont="1" applyFill="1" applyBorder="1" applyAlignment="1">
      <alignment horizontal="center" vertical="center" wrapText="1"/>
    </xf>
    <xf numFmtId="166" fontId="38" fillId="0" borderId="5" xfId="0" applyNumberFormat="1" applyFont="1" applyFill="1" applyBorder="1" applyAlignment="1">
      <alignment horizontal="center" vertical="center"/>
    </xf>
    <xf numFmtId="167" fontId="39" fillId="0" borderId="5" xfId="0" applyNumberFormat="1" applyFont="1" applyFill="1" applyBorder="1" applyAlignment="1">
      <alignment horizontal="center" vertical="center"/>
    </xf>
    <xf numFmtId="167" fontId="39" fillId="0" borderId="7" xfId="0" applyNumberFormat="1" applyFont="1" applyFill="1" applyBorder="1" applyAlignment="1">
      <alignment horizontal="center" vertical="center"/>
    </xf>
    <xf numFmtId="3" fontId="36" fillId="24" borderId="9" xfId="0" applyNumberFormat="1" applyFont="1" applyFill="1" applyBorder="1" applyAlignment="1">
      <alignment horizontal="center" vertical="center" wrapText="1"/>
    </xf>
    <xf numFmtId="0" fontId="36" fillId="24" borderId="11" xfId="0" applyFont="1" applyFill="1" applyBorder="1" applyAlignment="1">
      <alignment horizontal="center" vertical="center"/>
    </xf>
    <xf numFmtId="3" fontId="36" fillId="24" borderId="11" xfId="0" applyNumberFormat="1" applyFont="1" applyFill="1" applyBorder="1" applyAlignment="1">
      <alignment horizontal="center" vertical="center" wrapText="1"/>
    </xf>
    <xf numFmtId="3" fontId="36" fillId="24" borderId="8" xfId="0" applyNumberFormat="1" applyFont="1" applyFill="1" applyBorder="1" applyAlignment="1">
      <alignment horizontal="center" vertical="center" wrapText="1"/>
    </xf>
    <xf numFmtId="3" fontId="36" fillId="24" borderId="1" xfId="0" applyNumberFormat="1" applyFont="1" applyFill="1" applyBorder="1" applyAlignment="1">
      <alignment horizontal="center" vertical="center" wrapText="1"/>
    </xf>
    <xf numFmtId="1" fontId="38" fillId="0" borderId="5" xfId="0" applyNumberFormat="1" applyFont="1" applyFill="1" applyBorder="1" applyAlignment="1">
      <alignment horizontal="center" vertical="center"/>
    </xf>
    <xf numFmtId="3" fontId="0" fillId="0" borderId="0" xfId="0" applyNumberFormat="1" applyAlignment="1">
      <alignment horizontal="left" vertical="center"/>
    </xf>
    <xf numFmtId="0" fontId="39" fillId="0" borderId="0" xfId="0" applyFont="1" applyAlignment="1">
      <alignment horizontal="left" vertical="center"/>
    </xf>
    <xf numFmtId="3" fontId="48" fillId="27" borderId="0" xfId="0" applyNumberFormat="1" applyFont="1" applyFill="1" applyBorder="1" applyAlignment="1">
      <alignment horizontal="center" vertical="center" wrapText="1"/>
    </xf>
    <xf numFmtId="0" fontId="48" fillId="27" borderId="0" xfId="0" applyFont="1" applyFill="1" applyBorder="1" applyAlignment="1">
      <alignment horizontal="center" vertical="center" wrapText="1"/>
    </xf>
    <xf numFmtId="0" fontId="48" fillId="27" borderId="0" xfId="0" applyFont="1" applyFill="1" applyBorder="1" applyAlignment="1">
      <alignment horizontal="center" vertical="center"/>
    </xf>
    <xf numFmtId="3"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67" fontId="9" fillId="0" borderId="2" xfId="0" applyNumberFormat="1" applyFont="1" applyBorder="1" applyAlignment="1">
      <alignment horizontal="center" vertical="center"/>
    </xf>
    <xf numFmtId="167" fontId="9" fillId="0" borderId="2" xfId="0" applyNumberFormat="1" applyFont="1" applyFill="1" applyBorder="1" applyAlignment="1">
      <alignment horizontal="center" vertical="center"/>
    </xf>
    <xf numFmtId="0" fontId="48" fillId="27" borderId="5" xfId="0" applyFont="1" applyFill="1" applyBorder="1" applyAlignment="1">
      <alignment horizontal="center" vertical="center" wrapText="1"/>
    </xf>
    <xf numFmtId="0" fontId="48" fillId="27" borderId="12" xfId="0" applyFont="1" applyFill="1" applyBorder="1" applyAlignment="1">
      <alignment horizontal="center" vertical="center"/>
    </xf>
    <xf numFmtId="0" fontId="48" fillId="27" borderId="10" xfId="0" applyFont="1" applyFill="1" applyBorder="1" applyAlignment="1">
      <alignment horizontal="center" vertical="center"/>
    </xf>
    <xf numFmtId="0" fontId="35" fillId="0" borderId="9" xfId="0" applyFont="1" applyFill="1" applyBorder="1" applyAlignment="1">
      <alignment horizontal="center" vertical="center"/>
    </xf>
    <xf numFmtId="3" fontId="3" fillId="0" borderId="11" xfId="0" applyNumberFormat="1" applyFont="1" applyFill="1" applyBorder="1" applyAlignment="1">
      <alignment horizontal="center" vertical="center"/>
    </xf>
    <xf numFmtId="166" fontId="3" fillId="0" borderId="8" xfId="0" applyNumberFormat="1" applyFont="1" applyFill="1" applyBorder="1" applyAlignment="1">
      <alignment horizontal="center" vertical="center"/>
    </xf>
    <xf numFmtId="3" fontId="48" fillId="27" borderId="9" xfId="0" applyNumberFormat="1" applyFont="1" applyFill="1" applyBorder="1" applyAlignment="1">
      <alignment horizontal="center" vertical="center" wrapText="1"/>
    </xf>
    <xf numFmtId="0" fontId="48" fillId="27" borderId="11" xfId="0" applyFont="1" applyFill="1" applyBorder="1" applyAlignment="1">
      <alignment horizontal="center" vertical="center" wrapText="1"/>
    </xf>
    <xf numFmtId="3" fontId="48" fillId="27" borderId="11" xfId="0" applyNumberFormat="1" applyFont="1" applyFill="1" applyBorder="1" applyAlignment="1">
      <alignment horizontal="center" vertical="center" wrapText="1"/>
    </xf>
    <xf numFmtId="0" fontId="48" fillId="27" borderId="8" xfId="0" applyFont="1" applyFill="1" applyBorder="1" applyAlignment="1">
      <alignment horizontal="center" vertical="center" wrapText="1"/>
    </xf>
    <xf numFmtId="3" fontId="36" fillId="25" borderId="9" xfId="0" applyNumberFormat="1" applyFont="1" applyFill="1" applyBorder="1" applyAlignment="1">
      <alignment horizontal="center" vertical="center" wrapText="1"/>
    </xf>
    <xf numFmtId="3" fontId="36" fillId="25" borderId="11" xfId="0" applyNumberFormat="1" applyFont="1" applyFill="1" applyBorder="1" applyAlignment="1">
      <alignment horizontal="center" vertical="center" wrapText="1"/>
    </xf>
    <xf numFmtId="3" fontId="36" fillId="25" borderId="8"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xf>
    <xf numFmtId="166" fontId="8" fillId="0" borderId="0" xfId="0" applyNumberFormat="1" applyFont="1" applyFill="1" applyBorder="1" applyAlignment="1">
      <alignment horizontal="center" vertical="center"/>
    </xf>
    <xf numFmtId="3" fontId="9" fillId="0" borderId="2" xfId="0" applyNumberFormat="1" applyFont="1" applyBorder="1" applyAlignment="1">
      <alignment horizontal="center" vertical="center"/>
    </xf>
    <xf numFmtId="3" fontId="12" fillId="0" borderId="2" xfId="0" applyNumberFormat="1" applyFont="1" applyBorder="1" applyAlignment="1">
      <alignment horizontal="center" vertical="center"/>
    </xf>
    <xf numFmtId="3" fontId="12" fillId="0" borderId="2" xfId="0" applyNumberFormat="1" applyFont="1" applyFill="1" applyBorder="1" applyAlignment="1">
      <alignment horizontal="center" vertical="center"/>
    </xf>
    <xf numFmtId="1" fontId="48" fillId="27" borderId="11" xfId="0" applyNumberFormat="1" applyFont="1" applyFill="1" applyBorder="1" applyAlignment="1">
      <alignment horizontal="center" vertical="center" wrapText="1"/>
    </xf>
    <xf numFmtId="0" fontId="48" fillId="27" borderId="1" xfId="0" applyFont="1" applyFill="1" applyBorder="1" applyAlignment="1">
      <alignment horizontal="center" vertical="center" wrapText="1"/>
    </xf>
    <xf numFmtId="3" fontId="12" fillId="0" borderId="0" xfId="0" applyNumberFormat="1" applyFont="1"/>
    <xf numFmtId="0" fontId="0" fillId="0" borderId="3" xfId="0" applyBorder="1"/>
    <xf numFmtId="0" fontId="0" fillId="0" borderId="12" xfId="0" applyBorder="1"/>
    <xf numFmtId="0" fontId="37" fillId="0" borderId="12" xfId="0" applyFont="1" applyBorder="1" applyAlignment="1">
      <alignment wrapText="1"/>
    </xf>
    <xf numFmtId="0" fontId="5" fillId="0" borderId="12" xfId="0" applyFont="1" applyBorder="1"/>
    <xf numFmtId="0" fontId="39" fillId="0" borderId="12" xfId="0" applyFont="1" applyBorder="1"/>
    <xf numFmtId="0" fontId="39" fillId="0" borderId="12" xfId="0" applyFont="1" applyFill="1" applyBorder="1"/>
    <xf numFmtId="0" fontId="12" fillId="0" borderId="12" xfId="0" applyFont="1" applyBorder="1"/>
    <xf numFmtId="0" fontId="12" fillId="0" borderId="12" xfId="0" applyFont="1" applyFill="1" applyBorder="1"/>
    <xf numFmtId="0" fontId="61" fillId="0" borderId="12" xfId="0" applyFont="1" applyFill="1" applyBorder="1"/>
    <xf numFmtId="0" fontId="42" fillId="0" borderId="12" xfId="0" applyFont="1" applyBorder="1" applyAlignment="1">
      <alignment horizontal="left"/>
    </xf>
    <xf numFmtId="0" fontId="80" fillId="0" borderId="12" xfId="0" applyFont="1" applyBorder="1" applyAlignment="1">
      <alignment horizontal="left"/>
    </xf>
    <xf numFmtId="0" fontId="0" fillId="0" borderId="12" xfId="0" applyFont="1" applyBorder="1"/>
    <xf numFmtId="0" fontId="42" fillId="0" borderId="12" xfId="0" applyFont="1" applyBorder="1"/>
    <xf numFmtId="0" fontId="78" fillId="0" borderId="12" xfId="0" applyFont="1" applyBorder="1" applyAlignment="1">
      <alignment horizontal="left"/>
    </xf>
    <xf numFmtId="0" fontId="12" fillId="0" borderId="10" xfId="0" applyFont="1" applyBorder="1"/>
    <xf numFmtId="0" fontId="42" fillId="0" borderId="12" xfId="0" applyFont="1" applyBorder="1" applyAlignment="1"/>
    <xf numFmtId="0" fontId="0" fillId="0" borderId="12" xfId="0" applyBorder="1" applyAlignment="1"/>
    <xf numFmtId="0" fontId="2" fillId="0" borderId="12" xfId="0" applyFont="1" applyFill="1" applyBorder="1"/>
    <xf numFmtId="0" fontId="0" fillId="0" borderId="12" xfId="0" applyBorder="1" applyAlignment="1">
      <alignment horizontal="left"/>
    </xf>
    <xf numFmtId="3" fontId="0" fillId="0" borderId="12" xfId="0" applyNumberFormat="1" applyBorder="1"/>
    <xf numFmtId="3" fontId="12" fillId="0" borderId="12" xfId="0" applyNumberFormat="1" applyFont="1" applyBorder="1"/>
    <xf numFmtId="3" fontId="42" fillId="0" borderId="0" xfId="0" applyNumberFormat="1" applyFont="1"/>
    <xf numFmtId="3" fontId="42" fillId="0" borderId="12" xfId="0" applyNumberFormat="1" applyFont="1" applyBorder="1"/>
    <xf numFmtId="166" fontId="9" fillId="0" borderId="0" xfId="0" applyNumberFormat="1" applyFont="1" applyBorder="1" applyAlignment="1">
      <alignment horizontal="center" vertical="center"/>
    </xf>
    <xf numFmtId="166" fontId="12" fillId="0" borderId="0" xfId="0" applyNumberFormat="1" applyFont="1" applyBorder="1" applyAlignment="1">
      <alignment horizontal="center" vertical="center"/>
    </xf>
    <xf numFmtId="166" fontId="12" fillId="0" borderId="0" xfId="0" applyNumberFormat="1" applyFont="1" applyFill="1" applyBorder="1" applyAlignment="1">
      <alignment horizontal="center" vertical="center"/>
    </xf>
    <xf numFmtId="166" fontId="9" fillId="0" borderId="2" xfId="0" applyNumberFormat="1" applyFont="1" applyBorder="1" applyAlignment="1">
      <alignment horizontal="center" vertical="center"/>
    </xf>
    <xf numFmtId="166" fontId="12" fillId="0" borderId="2" xfId="0" applyNumberFormat="1" applyFont="1" applyBorder="1" applyAlignment="1">
      <alignment horizontal="center" vertical="center"/>
    </xf>
    <xf numFmtId="166" fontId="12" fillId="0" borderId="2" xfId="0" applyNumberFormat="1" applyFont="1" applyFill="1" applyBorder="1" applyAlignment="1">
      <alignment horizontal="center" vertical="center"/>
    </xf>
    <xf numFmtId="166" fontId="8" fillId="0" borderId="5" xfId="0" applyNumberFormat="1" applyFont="1" applyFill="1" applyBorder="1" applyAlignment="1">
      <alignment horizontal="center" vertical="center"/>
    </xf>
    <xf numFmtId="166" fontId="9" fillId="0" borderId="5" xfId="0" applyNumberFormat="1" applyFont="1" applyFill="1" applyBorder="1" applyAlignment="1">
      <alignment horizontal="center" vertical="center"/>
    </xf>
    <xf numFmtId="166" fontId="12" fillId="0" borderId="5" xfId="0" applyNumberFormat="1" applyFont="1" applyFill="1" applyBorder="1" applyAlignment="1">
      <alignment horizontal="center" vertical="center"/>
    </xf>
    <xf numFmtId="166" fontId="12" fillId="0" borderId="7" xfId="0" applyNumberFormat="1" applyFont="1" applyFill="1" applyBorder="1" applyAlignment="1">
      <alignment horizontal="center" vertical="center"/>
    </xf>
    <xf numFmtId="0" fontId="12" fillId="0" borderId="12" xfId="0" applyFont="1" applyBorder="1" applyAlignment="1">
      <alignment horizontal="left"/>
    </xf>
    <xf numFmtId="3" fontId="12" fillId="0" borderId="0" xfId="0" applyNumberFormat="1" applyFont="1" applyAlignment="1">
      <alignment horizontal="left"/>
    </xf>
    <xf numFmtId="3" fontId="12" fillId="0" borderId="12" xfId="0" applyNumberFormat="1" applyFont="1" applyBorder="1" applyAlignment="1">
      <alignment horizontal="left"/>
    </xf>
    <xf numFmtId="3" fontId="42" fillId="0" borderId="0" xfId="0" applyNumberFormat="1" applyFont="1" applyAlignment="1">
      <alignment horizontal="left"/>
    </xf>
    <xf numFmtId="3" fontId="42" fillId="0" borderId="12" xfId="0" applyNumberFormat="1" applyFont="1" applyBorder="1" applyAlignment="1">
      <alignment horizontal="left"/>
    </xf>
    <xf numFmtId="3" fontId="42" fillId="0" borderId="0" xfId="0" applyNumberFormat="1" applyFont="1" applyAlignment="1">
      <alignment horizontal="left" vertical="center"/>
    </xf>
    <xf numFmtId="0" fontId="44" fillId="0" borderId="0" xfId="0" applyFont="1" applyAlignment="1">
      <alignment horizontal="left" vertical="center"/>
    </xf>
    <xf numFmtId="0" fontId="0" fillId="0" borderId="0" xfId="0" applyFont="1" applyFill="1" applyBorder="1" applyAlignment="1">
      <alignment vertical="center"/>
    </xf>
    <xf numFmtId="167" fontId="0" fillId="0" borderId="0" xfId="0" applyNumberFormat="1" applyFont="1" applyFill="1" applyBorder="1" applyAlignment="1">
      <alignment vertical="center"/>
    </xf>
    <xf numFmtId="0" fontId="2" fillId="0" borderId="0" xfId="0" applyFont="1" applyFill="1" applyBorder="1" applyAlignment="1">
      <alignment vertical="center"/>
    </xf>
    <xf numFmtId="167" fontId="2" fillId="0" borderId="0" xfId="0" applyNumberFormat="1" applyFont="1" applyFill="1" applyBorder="1" applyAlignment="1">
      <alignment vertical="center"/>
    </xf>
    <xf numFmtId="0" fontId="45" fillId="0" borderId="0" xfId="0" applyFont="1" applyFill="1" applyBorder="1" applyAlignment="1"/>
    <xf numFmtId="0" fontId="42" fillId="0" borderId="0" xfId="0" applyFont="1" applyBorder="1"/>
    <xf numFmtId="0" fontId="43" fillId="0" borderId="0" xfId="0" applyFont="1" applyBorder="1"/>
    <xf numFmtId="0" fontId="0" fillId="0" borderId="0" xfId="0" applyBorder="1" applyAlignment="1">
      <alignment horizontal="center" vertical="center"/>
    </xf>
    <xf numFmtId="3" fontId="0" fillId="0" borderId="0" xfId="0" applyNumberFormat="1" applyBorder="1" applyAlignment="1">
      <alignment vertical="center"/>
    </xf>
    <xf numFmtId="0" fontId="39" fillId="0" borderId="0" xfId="0" applyFont="1" applyBorder="1" applyAlignment="1">
      <alignment vertical="center"/>
    </xf>
    <xf numFmtId="0" fontId="0" fillId="0" borderId="0" xfId="0" applyBorder="1" applyAlignment="1">
      <alignment vertical="center"/>
    </xf>
    <xf numFmtId="0" fontId="46" fillId="0" borderId="0" xfId="0" applyFont="1" applyBorder="1" applyAlignment="1">
      <alignment vertical="center"/>
    </xf>
    <xf numFmtId="0" fontId="42" fillId="0" borderId="0" xfId="0" applyFont="1" applyBorder="1" applyAlignment="1">
      <alignment horizontal="center" vertical="center"/>
    </xf>
    <xf numFmtId="0" fontId="49" fillId="0" borderId="0" xfId="0" applyFont="1" applyBorder="1" applyAlignment="1">
      <alignment vertical="center"/>
    </xf>
    <xf numFmtId="0" fontId="3" fillId="0" borderId="0" xfId="0" applyFont="1" applyBorder="1" applyAlignment="1">
      <alignment vertical="center"/>
    </xf>
    <xf numFmtId="166" fontId="9" fillId="0" borderId="2" xfId="0" applyNumberFormat="1" applyFont="1" applyFill="1" applyBorder="1" applyAlignment="1">
      <alignment horizontal="center" vertical="center"/>
    </xf>
    <xf numFmtId="3" fontId="9" fillId="0" borderId="2"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ont="1" applyFill="1" applyBorder="1" applyAlignment="1">
      <alignment horizontal="left" vertical="center"/>
    </xf>
    <xf numFmtId="167" fontId="0" fillId="0" borderId="0" xfId="0" applyNumberFormat="1" applyFont="1" applyFill="1" applyBorder="1" applyAlignment="1">
      <alignment horizontal="left" vertical="center"/>
    </xf>
    <xf numFmtId="167"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0" fontId="53" fillId="0" borderId="0" xfId="0" applyFont="1" applyFill="1" applyBorder="1" applyAlignment="1">
      <alignment horizontal="left" vertical="center"/>
    </xf>
    <xf numFmtId="0" fontId="2" fillId="0" borderId="0" xfId="0" applyFont="1" applyFill="1" applyBorder="1" applyAlignment="1">
      <alignment horizontal="left" vertical="center"/>
    </xf>
    <xf numFmtId="167" fontId="2" fillId="0" borderId="0" xfId="0" applyNumberFormat="1" applyFont="1" applyFill="1" applyBorder="1" applyAlignment="1">
      <alignment horizontal="left" vertical="center"/>
    </xf>
    <xf numFmtId="0" fontId="45" fillId="0" borderId="0" xfId="0" applyFont="1" applyFill="1" applyBorder="1" applyAlignment="1">
      <alignment horizontal="left"/>
    </xf>
    <xf numFmtId="0" fontId="42" fillId="0" borderId="0" xfId="0" applyFont="1" applyBorder="1" applyAlignment="1">
      <alignment horizontal="left"/>
    </xf>
    <xf numFmtId="0" fontId="43" fillId="0" borderId="0" xfId="0" applyFont="1" applyBorder="1" applyAlignment="1">
      <alignment horizontal="left"/>
    </xf>
    <xf numFmtId="167" fontId="8" fillId="0" borderId="15" xfId="0" applyNumberFormat="1" applyFont="1" applyFill="1" applyBorder="1" applyAlignment="1">
      <alignment horizontal="center" vertical="center"/>
    </xf>
    <xf numFmtId="167" fontId="9" fillId="0" borderId="15" xfId="0" applyNumberFormat="1" applyFont="1" applyFill="1" applyBorder="1" applyAlignment="1">
      <alignment horizontal="center" vertical="center"/>
    </xf>
    <xf numFmtId="167" fontId="9" fillId="0" borderId="14" xfId="0" applyNumberFormat="1" applyFont="1" applyFill="1" applyBorder="1" applyAlignment="1">
      <alignment horizontal="center" vertical="center"/>
    </xf>
    <xf numFmtId="167" fontId="8" fillId="0" borderId="5" xfId="0" applyNumberFormat="1" applyFont="1" applyFill="1" applyBorder="1" applyAlignment="1">
      <alignment horizontal="center" vertical="center"/>
    </xf>
    <xf numFmtId="167" fontId="9" fillId="0" borderId="5" xfId="0" applyNumberFormat="1" applyFont="1" applyFill="1" applyBorder="1" applyAlignment="1">
      <alignment horizontal="center" vertical="center"/>
    </xf>
    <xf numFmtId="167" fontId="9" fillId="0" borderId="7" xfId="0" applyNumberFormat="1" applyFont="1" applyFill="1" applyBorder="1" applyAlignment="1">
      <alignment horizontal="center" vertical="center"/>
    </xf>
    <xf numFmtId="0" fontId="48" fillId="27" borderId="3" xfId="0" applyFont="1" applyFill="1" applyBorder="1" applyAlignment="1">
      <alignment horizontal="center" vertical="center"/>
    </xf>
    <xf numFmtId="0" fontId="0" fillId="0" borderId="0" xfId="0" applyBorder="1" applyAlignment="1">
      <alignment horizontal="left" vertical="center"/>
    </xf>
    <xf numFmtId="3" fontId="0" fillId="0" borderId="0" xfId="0" applyNumberFormat="1" applyBorder="1" applyAlignment="1">
      <alignment horizontal="left" vertical="center"/>
    </xf>
    <xf numFmtId="0" fontId="39" fillId="0" borderId="0" xfId="0" applyFont="1" applyBorder="1" applyAlignment="1">
      <alignment horizontal="left" vertical="center"/>
    </xf>
    <xf numFmtId="0" fontId="44" fillId="0" borderId="0" xfId="0" applyFont="1" applyBorder="1" applyAlignment="1">
      <alignment vertical="center"/>
    </xf>
    <xf numFmtId="0" fontId="36" fillId="25" borderId="5" xfId="0" applyFont="1" applyFill="1" applyBorder="1" applyAlignment="1">
      <alignment horizontal="center" vertical="center" wrapText="1"/>
    </xf>
    <xf numFmtId="3" fontId="36" fillId="25" borderId="6" xfId="0" applyNumberFormat="1" applyFont="1" applyFill="1" applyBorder="1" applyAlignment="1">
      <alignment horizontal="center" vertical="center" wrapText="1"/>
    </xf>
    <xf numFmtId="3" fontId="38" fillId="0" borderId="5" xfId="0" applyNumberFormat="1" applyFont="1" applyFill="1" applyBorder="1" applyAlignment="1">
      <alignment horizontal="center" vertical="center"/>
    </xf>
    <xf numFmtId="0" fontId="42" fillId="0" borderId="0" xfId="0" applyFont="1" applyFill="1" applyBorder="1" applyAlignment="1">
      <alignment vertical="center"/>
    </xf>
    <xf numFmtId="0" fontId="57" fillId="0" borderId="0" xfId="0" applyFont="1" applyFill="1" applyBorder="1" applyAlignment="1">
      <alignment vertical="center"/>
    </xf>
    <xf numFmtId="3" fontId="42" fillId="0" borderId="0" xfId="0" applyNumberFormat="1" applyFont="1" applyBorder="1" applyAlignment="1">
      <alignment vertical="center"/>
    </xf>
    <xf numFmtId="167" fontId="42" fillId="0" borderId="0" xfId="0" applyNumberFormat="1" applyFont="1" applyFill="1" applyBorder="1" applyAlignment="1">
      <alignment horizontal="left" vertical="center"/>
    </xf>
    <xf numFmtId="167" fontId="57" fillId="0" borderId="0" xfId="0" applyNumberFormat="1" applyFont="1" applyFill="1" applyBorder="1" applyAlignment="1">
      <alignment horizontal="left" vertical="center"/>
    </xf>
    <xf numFmtId="0" fontId="57" fillId="0" borderId="0" xfId="0" applyFont="1" applyFill="1" applyBorder="1" applyAlignment="1">
      <alignment horizontal="left" vertical="center"/>
    </xf>
    <xf numFmtId="167" fontId="13" fillId="0" borderId="2" xfId="0" applyNumberFormat="1" applyFont="1" applyFill="1" applyBorder="1" applyAlignment="1">
      <alignment horizontal="center" vertical="center"/>
    </xf>
    <xf numFmtId="167" fontId="38" fillId="0" borderId="5" xfId="0" applyNumberFormat="1" applyFont="1" applyFill="1" applyBorder="1" applyAlignment="1">
      <alignment horizontal="center" vertical="center"/>
    </xf>
    <xf numFmtId="167" fontId="13" fillId="0" borderId="5" xfId="0" applyNumberFormat="1" applyFont="1" applyFill="1" applyBorder="1" applyAlignment="1">
      <alignment horizontal="center" vertical="center"/>
    </xf>
    <xf numFmtId="166" fontId="36" fillId="25" borderId="5" xfId="0" applyNumberFormat="1" applyFont="1" applyFill="1" applyBorder="1" applyAlignment="1">
      <alignment horizontal="center" vertical="center" wrapText="1"/>
    </xf>
    <xf numFmtId="169" fontId="12" fillId="0" borderId="0" xfId="0" applyNumberFormat="1" applyFont="1"/>
    <xf numFmtId="166" fontId="12" fillId="0" borderId="0" xfId="0" applyNumberFormat="1" applyFont="1"/>
    <xf numFmtId="3" fontId="38" fillId="0" borderId="0" xfId="0" applyNumberFormat="1" applyFont="1" applyFill="1" applyBorder="1" applyAlignment="1">
      <alignment horizontal="left" vertical="center"/>
    </xf>
    <xf numFmtId="3" fontId="11" fillId="0" borderId="11" xfId="0" applyNumberFormat="1" applyFont="1" applyBorder="1" applyAlignment="1">
      <alignment horizontal="center" vertical="center"/>
    </xf>
    <xf numFmtId="3" fontId="8" fillId="0" borderId="11" xfId="0" applyNumberFormat="1" applyFont="1" applyFill="1" applyBorder="1" applyAlignment="1">
      <alignment horizontal="center" vertical="center"/>
    </xf>
    <xf numFmtId="3" fontId="11" fillId="0" borderId="8" xfId="0" applyNumberFormat="1" applyFont="1" applyBorder="1" applyAlignment="1">
      <alignment horizontal="center" vertical="center"/>
    </xf>
    <xf numFmtId="0" fontId="43" fillId="0" borderId="0" xfId="0" applyFont="1" applyFill="1" applyBorder="1" applyAlignment="1">
      <alignment horizontal="left" vertical="center"/>
    </xf>
    <xf numFmtId="0" fontId="44" fillId="0" borderId="0" xfId="0" applyFont="1" applyFill="1" applyBorder="1" applyAlignment="1">
      <alignment horizontal="left" vertical="center"/>
    </xf>
    <xf numFmtId="0" fontId="45" fillId="0" borderId="0" xfId="0" applyFont="1" applyFill="1" applyBorder="1" applyAlignment="1">
      <alignment horizontal="left" vertical="center"/>
    </xf>
    <xf numFmtId="0" fontId="46" fillId="0" borderId="0" xfId="0" applyFont="1" applyBorder="1" applyAlignment="1">
      <alignment horizontal="left" vertical="center"/>
    </xf>
    <xf numFmtId="3" fontId="9" fillId="0" borderId="25" xfId="0" applyNumberFormat="1" applyFont="1" applyFill="1" applyBorder="1" applyAlignment="1">
      <alignment horizontal="center" vertical="center" readingOrder="1"/>
    </xf>
    <xf numFmtId="3" fontId="9" fillId="0" borderId="27" xfId="0" applyNumberFormat="1" applyFont="1" applyFill="1" applyBorder="1" applyAlignment="1">
      <alignment horizontal="center" vertical="center" readingOrder="1"/>
    </xf>
    <xf numFmtId="3" fontId="9" fillId="0" borderId="29" xfId="0" applyNumberFormat="1" applyFont="1" applyFill="1" applyBorder="1" applyAlignment="1">
      <alignment horizontal="center" vertical="center" readingOrder="1"/>
    </xf>
    <xf numFmtId="3" fontId="8" fillId="0" borderId="26" xfId="0" applyNumberFormat="1" applyFont="1" applyFill="1" applyBorder="1" applyAlignment="1">
      <alignment horizontal="center" vertical="center" readingOrder="1"/>
    </xf>
    <xf numFmtId="3" fontId="8" fillId="0" borderId="28" xfId="0" applyNumberFormat="1" applyFont="1" applyFill="1" applyBorder="1" applyAlignment="1">
      <alignment horizontal="center" vertical="center" readingOrder="1"/>
    </xf>
    <xf numFmtId="3" fontId="8" fillId="0" borderId="30" xfId="0" applyNumberFormat="1" applyFont="1" applyFill="1" applyBorder="1" applyAlignment="1">
      <alignment horizontal="center" vertical="center" readingOrder="1"/>
    </xf>
    <xf numFmtId="3" fontId="0" fillId="0" borderId="12" xfId="0" applyNumberFormat="1" applyFont="1" applyBorder="1"/>
    <xf numFmtId="3" fontId="3" fillId="0" borderId="8" xfId="0" applyNumberFormat="1" applyFont="1" applyFill="1" applyBorder="1" applyAlignment="1">
      <alignment horizontal="center" vertical="center"/>
    </xf>
    <xf numFmtId="3" fontId="11" fillId="0" borderId="0" xfId="0" applyNumberFormat="1" applyFont="1" applyBorder="1" applyAlignment="1">
      <alignment horizontal="center" vertical="center"/>
    </xf>
    <xf numFmtId="0" fontId="56" fillId="26" borderId="0" xfId="0" applyFont="1" applyFill="1" applyBorder="1" applyAlignment="1">
      <alignment horizontal="center" vertical="center"/>
    </xf>
    <xf numFmtId="0" fontId="12" fillId="0" borderId="12" xfId="0" applyFont="1" applyBorder="1" applyAlignment="1"/>
    <xf numFmtId="3" fontId="12" fillId="0" borderId="0" xfId="0" applyNumberFormat="1" applyFont="1" applyAlignment="1"/>
    <xf numFmtId="3" fontId="12" fillId="0" borderId="12" xfId="0" applyNumberFormat="1" applyFont="1" applyBorder="1" applyAlignment="1"/>
    <xf numFmtId="0" fontId="45" fillId="0" borderId="0" xfId="0" applyFont="1" applyFill="1" applyBorder="1" applyAlignment="1">
      <alignment vertical="center"/>
    </xf>
    <xf numFmtId="0" fontId="42" fillId="0" borderId="0" xfId="0" applyFont="1" applyBorder="1" applyAlignment="1">
      <alignment vertical="center"/>
    </xf>
    <xf numFmtId="166" fontId="12" fillId="0" borderId="12" xfId="0" applyNumberFormat="1" applyFont="1" applyBorder="1"/>
    <xf numFmtId="0" fontId="42" fillId="0" borderId="0" xfId="0" applyFont="1" applyFill="1" applyBorder="1" applyAlignment="1">
      <alignment vertical="center" wrapText="1"/>
    </xf>
    <xf numFmtId="0" fontId="53" fillId="0" borderId="0" xfId="0" applyFont="1" applyFill="1" applyBorder="1" applyAlignment="1">
      <alignment vertical="center" wrapText="1"/>
    </xf>
    <xf numFmtId="167" fontId="9" fillId="0" borderId="0" xfId="0" applyNumberFormat="1" applyFont="1" applyFill="1" applyBorder="1" applyAlignment="1">
      <alignment vertical="center"/>
    </xf>
    <xf numFmtId="0" fontId="14" fillId="26" borderId="0" xfId="80" applyFont="1" applyFill="1" applyBorder="1" applyAlignment="1">
      <alignment horizontal="left" vertical="center" wrapText="1"/>
    </xf>
    <xf numFmtId="0" fontId="12" fillId="0" borderId="0" xfId="0" applyFont="1" applyBorder="1" applyAlignment="1">
      <alignment horizontal="left" vertical="top" wrapText="1"/>
    </xf>
    <xf numFmtId="0" fontId="62" fillId="0" borderId="0" xfId="0" applyFont="1" applyFill="1" applyBorder="1" applyAlignment="1">
      <alignment horizontal="left" vertical="center" wrapText="1"/>
    </xf>
    <xf numFmtId="3" fontId="11" fillId="0" borderId="5" xfId="0" applyNumberFormat="1" applyFont="1" applyFill="1" applyBorder="1" applyAlignment="1">
      <alignment horizontal="center" vertical="center"/>
    </xf>
    <xf numFmtId="0" fontId="57" fillId="0" borderId="0" xfId="0" applyFont="1" applyFill="1" applyAlignment="1">
      <alignment vertical="center" wrapText="1"/>
    </xf>
    <xf numFmtId="166" fontId="3" fillId="0" borderId="0" xfId="0" applyNumberFormat="1" applyFont="1" applyFill="1" applyBorder="1" applyAlignment="1">
      <alignment horizontal="center" vertical="center"/>
    </xf>
    <xf numFmtId="3" fontId="3" fillId="0" borderId="0"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3" fontId="38" fillId="0" borderId="0" xfId="0" applyNumberFormat="1" applyFont="1" applyFill="1" applyBorder="1" applyAlignment="1">
      <alignment horizontal="right"/>
    </xf>
    <xf numFmtId="3" fontId="38" fillId="0" borderId="2" xfId="0" applyNumberFormat="1" applyFont="1" applyFill="1" applyBorder="1" applyAlignment="1">
      <alignment horizontal="right"/>
    </xf>
    <xf numFmtId="3" fontId="13" fillId="0" borderId="7" xfId="0" applyNumberFormat="1" applyFont="1" applyFill="1" applyBorder="1" applyAlignment="1">
      <alignment horizontal="right"/>
    </xf>
    <xf numFmtId="0" fontId="39" fillId="0" borderId="0" xfId="0" applyFont="1" applyBorder="1"/>
    <xf numFmtId="0" fontId="0" fillId="0" borderId="0" xfId="0" applyFont="1" applyBorder="1"/>
    <xf numFmtId="4" fontId="35" fillId="0" borderId="0" xfId="0" applyNumberFormat="1" applyFont="1" applyFill="1" applyBorder="1" applyAlignment="1"/>
    <xf numFmtId="0" fontId="3" fillId="0" borderId="0" xfId="0" applyFont="1" applyBorder="1"/>
    <xf numFmtId="0" fontId="53" fillId="0" borderId="0" xfId="0" applyFont="1" applyBorder="1"/>
    <xf numFmtId="3" fontId="38" fillId="0" borderId="15" xfId="0" applyNumberFormat="1" applyFont="1" applyFill="1" applyBorder="1" applyAlignment="1">
      <alignment horizontal="right"/>
    </xf>
    <xf numFmtId="3" fontId="38" fillId="0" borderId="14" xfId="0" applyNumberFormat="1" applyFont="1" applyFill="1" applyBorder="1" applyAlignment="1">
      <alignment horizontal="right"/>
    </xf>
    <xf numFmtId="4" fontId="53" fillId="0" borderId="0" xfId="0" applyNumberFormat="1" applyFont="1" applyFill="1" applyBorder="1" applyAlignment="1">
      <alignment horizontal="left"/>
    </xf>
    <xf numFmtId="0" fontId="56" fillId="26" borderId="11" xfId="0" applyFont="1" applyFill="1" applyBorder="1" applyAlignment="1">
      <alignment horizontal="right" vertical="center"/>
    </xf>
    <xf numFmtId="3" fontId="8" fillId="0" borderId="2" xfId="0" applyNumberFormat="1" applyFont="1" applyBorder="1"/>
    <xf numFmtId="3" fontId="13" fillId="0" borderId="2" xfId="0" applyNumberFormat="1" applyFont="1" applyFill="1" applyBorder="1" applyAlignment="1" applyProtection="1">
      <alignment horizontal="right" vertical="center" readingOrder="1"/>
    </xf>
    <xf numFmtId="3" fontId="13" fillId="0" borderId="2" xfId="0" applyNumberFormat="1" applyFont="1" applyFill="1" applyBorder="1" applyAlignment="1" applyProtection="1">
      <alignment horizontal="right" readingOrder="1"/>
    </xf>
    <xf numFmtId="3" fontId="13" fillId="0" borderId="7" xfId="0" applyNumberFormat="1" applyFont="1" applyFill="1" applyBorder="1" applyAlignment="1" applyProtection="1">
      <alignment horizontal="right" vertical="center" readingOrder="1"/>
    </xf>
    <xf numFmtId="0" fontId="49" fillId="0" borderId="0" xfId="0" applyFont="1" applyFill="1" applyBorder="1" applyAlignment="1">
      <alignment vertical="center"/>
    </xf>
    <xf numFmtId="167" fontId="8" fillId="0" borderId="0" xfId="0" applyNumberFormat="1" applyFont="1" applyFill="1" applyBorder="1" applyAlignment="1">
      <alignment horizontal="center"/>
    </xf>
    <xf numFmtId="0" fontId="44" fillId="0" borderId="0" xfId="0" applyFont="1" applyFill="1" applyBorder="1" applyAlignment="1">
      <alignment vertical="center"/>
    </xf>
    <xf numFmtId="0" fontId="48" fillId="27" borderId="5" xfId="0" applyFont="1" applyFill="1" applyBorder="1" applyAlignment="1">
      <alignment horizontal="center" vertical="center"/>
    </xf>
    <xf numFmtId="166" fontId="82" fillId="0" borderId="0" xfId="0" applyNumberFormat="1" applyFont="1" applyBorder="1" applyAlignment="1">
      <alignment horizontal="center"/>
    </xf>
    <xf numFmtId="166" fontId="12" fillId="0" borderId="0" xfId="63" applyNumberFormat="1" applyFont="1" applyFill="1" applyBorder="1" applyAlignment="1">
      <alignment horizontal="center" wrapText="1"/>
    </xf>
    <xf numFmtId="166" fontId="12" fillId="0" borderId="2" xfId="63" applyNumberFormat="1" applyFont="1" applyFill="1" applyBorder="1" applyAlignment="1">
      <alignment horizontal="center" vertical="top" wrapText="1"/>
    </xf>
    <xf numFmtId="166" fontId="12" fillId="0" borderId="0" xfId="0" applyNumberFormat="1" applyFont="1" applyBorder="1" applyAlignment="1">
      <alignment horizontal="center"/>
    </xf>
    <xf numFmtId="166" fontId="12" fillId="0" borderId="0" xfId="63" applyNumberFormat="1" applyFont="1" applyBorder="1" applyAlignment="1">
      <alignment horizontal="center" wrapText="1"/>
    </xf>
    <xf numFmtId="166" fontId="12" fillId="0" borderId="2" xfId="63" applyNumberFormat="1" applyFont="1" applyBorder="1" applyAlignment="1">
      <alignment horizontal="center" wrapText="1"/>
    </xf>
    <xf numFmtId="166" fontId="82" fillId="0" borderId="0" xfId="63" applyNumberFormat="1" applyFont="1" applyBorder="1" applyAlignment="1">
      <alignment horizontal="center" wrapText="1"/>
    </xf>
    <xf numFmtId="166" fontId="12" fillId="0" borderId="5" xfId="0" applyNumberFormat="1" applyFont="1" applyBorder="1" applyAlignment="1">
      <alignment horizontal="center"/>
    </xf>
    <xf numFmtId="166" fontId="12" fillId="0" borderId="5" xfId="63" applyNumberFormat="1" applyFont="1" applyBorder="1" applyAlignment="1">
      <alignment horizontal="center" wrapText="1"/>
    </xf>
    <xf numFmtId="166" fontId="12" fillId="0" borderId="7" xfId="63" applyNumberFormat="1" applyFont="1" applyBorder="1" applyAlignment="1">
      <alignment horizontal="center" wrapText="1"/>
    </xf>
    <xf numFmtId="3" fontId="8" fillId="0" borderId="11" xfId="0" applyNumberFormat="1" applyFont="1" applyFill="1" applyBorder="1" applyAlignment="1">
      <alignment horizontal="center"/>
    </xf>
    <xf numFmtId="166" fontId="8" fillId="0" borderId="11" xfId="0" applyNumberFormat="1" applyFont="1" applyFill="1" applyBorder="1" applyAlignment="1">
      <alignment horizontal="center" vertical="center"/>
    </xf>
    <xf numFmtId="167" fontId="8" fillId="0" borderId="8" xfId="0" applyNumberFormat="1" applyFont="1" applyFill="1" applyBorder="1" applyAlignment="1">
      <alignment horizontal="center" vertical="center"/>
    </xf>
    <xf numFmtId="167" fontId="57" fillId="0" borderId="0" xfId="0" applyNumberFormat="1" applyFont="1" applyFill="1" applyBorder="1"/>
    <xf numFmtId="0" fontId="57" fillId="0" borderId="0" xfId="0" applyFont="1" applyFill="1" applyBorder="1"/>
    <xf numFmtId="0" fontId="0" fillId="0" borderId="0" xfId="0" applyBorder="1" applyAlignment="1">
      <alignment horizontal="right"/>
    </xf>
    <xf numFmtId="0" fontId="12" fillId="0" borderId="0" xfId="0" applyFont="1" applyBorder="1" applyAlignment="1">
      <alignment vertical="center"/>
    </xf>
    <xf numFmtId="0" fontId="42" fillId="0" borderId="0" xfId="64" applyFont="1" applyBorder="1"/>
    <xf numFmtId="0" fontId="42" fillId="0" borderId="0" xfId="0" applyFont="1" applyBorder="1" applyAlignment="1">
      <alignment horizontal="right"/>
    </xf>
    <xf numFmtId="0" fontId="44" fillId="0" borderId="0" xfId="0" applyFont="1" applyBorder="1" applyAlignment="1">
      <alignment horizontal="left"/>
    </xf>
    <xf numFmtId="3" fontId="9" fillId="0" borderId="0" xfId="0" applyNumberFormat="1" applyFont="1" applyFill="1" applyBorder="1" applyAlignment="1">
      <alignment horizontal="right" vertical="center"/>
    </xf>
    <xf numFmtId="0" fontId="58" fillId="0" borderId="0" xfId="64" applyFont="1" applyBorder="1"/>
    <xf numFmtId="0" fontId="3" fillId="0" borderId="0" xfId="66" applyFont="1" applyBorder="1" applyAlignment="1">
      <alignment horizontal="left"/>
    </xf>
    <xf numFmtId="0" fontId="54" fillId="0" borderId="0" xfId="66" applyBorder="1"/>
    <xf numFmtId="0" fontId="49" fillId="0" borderId="0" xfId="66" applyFont="1" applyBorder="1" applyAlignment="1">
      <alignment horizontal="left"/>
    </xf>
    <xf numFmtId="3" fontId="54" fillId="0" borderId="0" xfId="66" applyNumberFormat="1" applyBorder="1"/>
    <xf numFmtId="3" fontId="9" fillId="0" borderId="0" xfId="0" applyNumberFormat="1" applyFont="1" applyFill="1" applyBorder="1" applyAlignment="1">
      <alignment horizontal="right"/>
    </xf>
    <xf numFmtId="3" fontId="13" fillId="0" borderId="0" xfId="0" applyNumberFormat="1" applyFont="1" applyFill="1" applyBorder="1" applyAlignment="1">
      <alignment horizontal="right" vertical="center"/>
    </xf>
    <xf numFmtId="0" fontId="12" fillId="0" borderId="2" xfId="0" applyFont="1" applyBorder="1" applyAlignment="1">
      <alignment vertical="center"/>
    </xf>
    <xf numFmtId="0" fontId="14" fillId="26" borderId="9" xfId="64" applyFont="1" applyFill="1" applyBorder="1" applyAlignment="1">
      <alignment horizontal="center" vertical="center" wrapText="1"/>
    </xf>
    <xf numFmtId="0" fontId="12" fillId="0" borderId="0" xfId="64" applyFont="1" applyBorder="1"/>
    <xf numFmtId="0" fontId="12" fillId="0" borderId="0" xfId="64" applyFont="1"/>
    <xf numFmtId="3" fontId="12" fillId="0" borderId="0" xfId="64" applyNumberFormat="1" applyFont="1" applyBorder="1"/>
    <xf numFmtId="0" fontId="48" fillId="26" borderId="11" xfId="64" applyFont="1" applyFill="1" applyBorder="1" applyAlignment="1">
      <alignment horizontal="center" vertical="center" wrapText="1"/>
    </xf>
    <xf numFmtId="0" fontId="48" fillId="26" borderId="8" xfId="64" applyFont="1" applyFill="1" applyBorder="1" applyAlignment="1">
      <alignment horizontal="center" vertical="center" wrapText="1"/>
    </xf>
    <xf numFmtId="0" fontId="54" fillId="0" borderId="0" xfId="64" applyBorder="1" applyAlignment="1">
      <alignment vertical="center"/>
    </xf>
    <xf numFmtId="0" fontId="54" fillId="0" borderId="0" xfId="64" applyAlignment="1">
      <alignment vertical="center"/>
    </xf>
    <xf numFmtId="0" fontId="66" fillId="0" borderId="0" xfId="0" applyFont="1" applyBorder="1" applyAlignment="1">
      <alignment vertical="center"/>
    </xf>
    <xf numFmtId="0" fontId="0" fillId="0" borderId="0" xfId="0" applyBorder="1" applyAlignment="1">
      <alignment horizontal="right" vertical="center"/>
    </xf>
    <xf numFmtId="2" fontId="0" fillId="0" borderId="0" xfId="0" applyNumberFormat="1" applyBorder="1" applyAlignment="1">
      <alignment horizontal="left" vertical="center"/>
    </xf>
    <xf numFmtId="0" fontId="3" fillId="0" borderId="0" xfId="64" applyFont="1" applyBorder="1" applyAlignment="1">
      <alignment vertical="center"/>
    </xf>
    <xf numFmtId="0" fontId="12" fillId="0" borderId="0" xfId="64" applyFont="1" applyBorder="1" applyAlignment="1">
      <alignment vertical="center"/>
    </xf>
    <xf numFmtId="0" fontId="12" fillId="0" borderId="0" xfId="64" applyFont="1" applyAlignment="1">
      <alignment vertical="center"/>
    </xf>
    <xf numFmtId="3" fontId="12" fillId="0" borderId="0" xfId="64" applyNumberFormat="1" applyFont="1" applyBorder="1" applyAlignment="1">
      <alignment horizontal="center" vertical="center"/>
    </xf>
    <xf numFmtId="3" fontId="12" fillId="0" borderId="2" xfId="64" applyNumberFormat="1" applyFont="1" applyBorder="1" applyAlignment="1">
      <alignment horizontal="center" vertical="center"/>
    </xf>
    <xf numFmtId="3" fontId="12" fillId="0" borderId="0" xfId="64" applyNumberFormat="1" applyFont="1" applyBorder="1" applyAlignment="1">
      <alignment vertical="center"/>
    </xf>
    <xf numFmtId="3" fontId="9" fillId="0" borderId="0" xfId="64" applyNumberFormat="1" applyFont="1" applyBorder="1" applyAlignment="1">
      <alignment horizontal="center" vertical="center"/>
    </xf>
    <xf numFmtId="3" fontId="9" fillId="0" borderId="2" xfId="64" applyNumberFormat="1" applyFont="1" applyBorder="1" applyAlignment="1">
      <alignment horizontal="center" vertical="center"/>
    </xf>
    <xf numFmtId="0" fontId="48" fillId="0" borderId="9" xfId="64" applyFont="1" applyFill="1" applyBorder="1" applyAlignment="1">
      <alignment horizontal="center" vertical="center"/>
    </xf>
    <xf numFmtId="3" fontId="8" fillId="0" borderId="11" xfId="64" applyNumberFormat="1" applyFont="1" applyFill="1" applyBorder="1" applyAlignment="1">
      <alignment horizontal="center" vertical="center"/>
    </xf>
    <xf numFmtId="3" fontId="8" fillId="0" borderId="8" xfId="64" applyNumberFormat="1" applyFont="1" applyFill="1" applyBorder="1" applyAlignment="1">
      <alignment horizontal="center" vertical="center"/>
    </xf>
    <xf numFmtId="0" fontId="44" fillId="0" borderId="0" xfId="64" applyFont="1" applyBorder="1" applyAlignment="1">
      <alignment horizontal="left" vertical="center"/>
    </xf>
    <xf numFmtId="0" fontId="42" fillId="0" borderId="0" xfId="64" applyFont="1" applyBorder="1" applyAlignment="1">
      <alignment vertical="center"/>
    </xf>
    <xf numFmtId="0" fontId="42" fillId="0" borderId="0" xfId="64" applyFont="1" applyFill="1" applyAlignment="1">
      <alignment vertical="center"/>
    </xf>
    <xf numFmtId="0" fontId="42" fillId="0" borderId="0" xfId="64" applyFont="1" applyAlignment="1">
      <alignment vertical="center"/>
    </xf>
    <xf numFmtId="0" fontId="49" fillId="0" borderId="0" xfId="64" applyFont="1" applyBorder="1" applyAlignment="1">
      <alignment horizontal="left" vertical="center"/>
    </xf>
    <xf numFmtId="0" fontId="42" fillId="0" borderId="0" xfId="64" applyFont="1" applyBorder="1" applyAlignment="1">
      <alignment horizontal="left" vertical="center"/>
    </xf>
    <xf numFmtId="0" fontId="42" fillId="0" borderId="0" xfId="0" applyFont="1" applyBorder="1" applyAlignment="1">
      <alignment horizontal="right" vertical="center"/>
    </xf>
    <xf numFmtId="0" fontId="4" fillId="0" borderId="0" xfId="0" applyFont="1" applyBorder="1" applyAlignment="1">
      <alignment vertical="center"/>
    </xf>
    <xf numFmtId="0" fontId="35" fillId="0" borderId="0" xfId="0" applyFont="1" applyBorder="1" applyAlignment="1">
      <alignment vertical="center"/>
    </xf>
    <xf numFmtId="0" fontId="4" fillId="0" borderId="0" xfId="64" applyFont="1" applyBorder="1" applyAlignment="1">
      <alignment vertical="center"/>
    </xf>
    <xf numFmtId="0" fontId="4" fillId="0" borderId="0" xfId="64" applyFont="1" applyAlignment="1">
      <alignment vertical="center"/>
    </xf>
    <xf numFmtId="0" fontId="60" fillId="0" borderId="0" xfId="66" applyFont="1" applyBorder="1" applyAlignment="1">
      <alignment horizontal="left" vertical="center"/>
    </xf>
    <xf numFmtId="166" fontId="13" fillId="0" borderId="0" xfId="65" applyNumberFormat="1" applyFont="1" applyFill="1" applyBorder="1" applyAlignment="1">
      <alignment horizontal="center" vertical="center"/>
    </xf>
    <xf numFmtId="166" fontId="71" fillId="0" borderId="0" xfId="65" applyNumberFormat="1" applyFont="1" applyFill="1" applyBorder="1" applyAlignment="1">
      <alignment horizontal="center" vertical="center"/>
    </xf>
    <xf numFmtId="0" fontId="43" fillId="0" borderId="0" xfId="0" applyFont="1" applyBorder="1" applyAlignment="1">
      <alignment vertical="center"/>
    </xf>
    <xf numFmtId="0" fontId="3" fillId="0" borderId="0" xfId="66" applyFont="1" applyBorder="1" applyAlignment="1">
      <alignment horizontal="left" vertical="center"/>
    </xf>
    <xf numFmtId="0" fontId="54" fillId="0" borderId="0" xfId="66" applyBorder="1" applyAlignment="1">
      <alignment vertical="center"/>
    </xf>
    <xf numFmtId="0" fontId="54" fillId="0" borderId="0" xfId="66" applyAlignment="1">
      <alignment vertical="center"/>
    </xf>
    <xf numFmtId="3" fontId="42" fillId="0" borderId="0" xfId="66" applyNumberFormat="1" applyFont="1" applyBorder="1" applyAlignment="1">
      <alignment vertical="center"/>
    </xf>
    <xf numFmtId="3" fontId="54" fillId="0" borderId="0" xfId="66" applyNumberFormat="1" applyBorder="1" applyAlignment="1">
      <alignment vertical="center"/>
    </xf>
    <xf numFmtId="166" fontId="9" fillId="0" borderId="0" xfId="0" applyNumberFormat="1" applyFont="1" applyFill="1" applyBorder="1" applyAlignment="1">
      <alignment vertical="center"/>
    </xf>
    <xf numFmtId="3" fontId="13" fillId="0" borderId="0" xfId="0" applyNumberFormat="1" applyFont="1" applyFill="1" applyBorder="1" applyAlignment="1">
      <alignment vertical="center"/>
    </xf>
    <xf numFmtId="166" fontId="9" fillId="0" borderId="0" xfId="0" applyNumberFormat="1" applyFont="1" applyFill="1" applyBorder="1" applyAlignment="1">
      <alignment horizontal="right" vertical="center"/>
    </xf>
    <xf numFmtId="0" fontId="48" fillId="26" borderId="1" xfId="64" applyFont="1" applyFill="1" applyBorder="1" applyAlignment="1">
      <alignment horizontal="center" vertical="center"/>
    </xf>
    <xf numFmtId="0" fontId="48" fillId="26" borderId="12" xfId="64" applyFont="1" applyFill="1" applyBorder="1" applyAlignment="1">
      <alignment horizontal="center" vertical="center"/>
    </xf>
    <xf numFmtId="0" fontId="48" fillId="26" borderId="10" xfId="64" applyFont="1" applyFill="1" applyBorder="1" applyAlignment="1">
      <alignment horizontal="center" vertical="center"/>
    </xf>
    <xf numFmtId="0" fontId="12" fillId="0" borderId="0" xfId="64" applyFont="1" applyBorder="1" applyAlignment="1"/>
    <xf numFmtId="0" fontId="12" fillId="0" borderId="0" xfId="64" applyFont="1" applyAlignment="1"/>
    <xf numFmtId="3" fontId="9" fillId="0" borderId="0" xfId="0" applyNumberFormat="1" applyFont="1" applyFill="1" applyBorder="1" applyAlignment="1">
      <alignment horizontal="center"/>
    </xf>
    <xf numFmtId="0" fontId="12" fillId="0" borderId="4" xfId="0" applyFont="1" applyBorder="1" applyAlignment="1">
      <alignment horizontal="center" vertical="center"/>
    </xf>
    <xf numFmtId="2" fontId="12" fillId="0" borderId="4" xfId="0" applyNumberFormat="1" applyFont="1" applyBorder="1" applyAlignment="1">
      <alignment horizontal="center" vertical="center"/>
    </xf>
    <xf numFmtId="0" fontId="12" fillId="0" borderId="6" xfId="0" applyFont="1" applyBorder="1" applyAlignment="1">
      <alignment horizontal="center" vertical="center"/>
    </xf>
    <xf numFmtId="0" fontId="42" fillId="0" borderId="0" xfId="0" applyFont="1" applyBorder="1" applyAlignment="1">
      <alignment horizontal="left" vertical="center"/>
    </xf>
    <xf numFmtId="167" fontId="12" fillId="0" borderId="0" xfId="0" applyNumberFormat="1" applyFont="1" applyBorder="1" applyAlignment="1">
      <alignment vertical="center"/>
    </xf>
    <xf numFmtId="0" fontId="48" fillId="26" borderId="11" xfId="0" applyFont="1" applyFill="1" applyBorder="1" applyAlignment="1">
      <alignment horizontal="center" vertical="center" wrapText="1"/>
    </xf>
    <xf numFmtId="0" fontId="48" fillId="26" borderId="8" xfId="0" applyFont="1" applyFill="1" applyBorder="1" applyAlignment="1">
      <alignment horizontal="center" vertical="center" wrapText="1"/>
    </xf>
    <xf numFmtId="0" fontId="48" fillId="26" borderId="4" xfId="0" applyFont="1" applyFill="1" applyBorder="1" applyAlignment="1">
      <alignment horizontal="center" vertical="center"/>
    </xf>
    <xf numFmtId="167" fontId="12" fillId="0" borderId="2" xfId="0" applyNumberFormat="1" applyFont="1" applyFill="1" applyBorder="1" applyAlignment="1">
      <alignment horizontal="right" vertical="center"/>
    </xf>
    <xf numFmtId="167" fontId="12" fillId="0" borderId="2" xfId="0" applyNumberFormat="1" applyFont="1" applyBorder="1" applyAlignment="1">
      <alignment horizontal="right" vertical="center"/>
    </xf>
    <xf numFmtId="167" fontId="9" fillId="0" borderId="2" xfId="0" applyNumberFormat="1" applyFont="1" applyFill="1" applyBorder="1" applyAlignment="1">
      <alignment horizontal="right" vertical="center"/>
    </xf>
    <xf numFmtId="3" fontId="11" fillId="0" borderId="11" xfId="0" applyNumberFormat="1" applyFont="1" applyFill="1" applyBorder="1" applyAlignment="1">
      <alignment horizontal="right" vertical="center"/>
    </xf>
    <xf numFmtId="3" fontId="11" fillId="0" borderId="8" xfId="0" applyNumberFormat="1" applyFont="1" applyBorder="1" applyAlignment="1">
      <alignment horizontal="right" vertical="center"/>
    </xf>
    <xf numFmtId="0" fontId="54" fillId="0" borderId="0" xfId="64" applyAlignment="1">
      <alignment vertical="center" wrapText="1"/>
    </xf>
    <xf numFmtId="4" fontId="9" fillId="0" borderId="0" xfId="0" applyNumberFormat="1" applyFont="1" applyFill="1" applyBorder="1" applyAlignment="1">
      <alignment horizontal="right" vertical="center"/>
    </xf>
    <xf numFmtId="3" fontId="56" fillId="28" borderId="11" xfId="0" applyNumberFormat="1" applyFont="1" applyFill="1" applyBorder="1" applyAlignment="1">
      <alignment horizontal="right" vertical="center" wrapText="1"/>
    </xf>
    <xf numFmtId="3" fontId="56" fillId="28" borderId="8" xfId="0" applyNumberFormat="1" applyFont="1" applyFill="1" applyBorder="1" applyAlignment="1">
      <alignment horizontal="right" vertical="center" wrapText="1"/>
    </xf>
    <xf numFmtId="0" fontId="48" fillId="26" borderId="12" xfId="0" applyFont="1" applyFill="1" applyBorder="1" applyAlignment="1">
      <alignment horizontal="center" vertical="center"/>
    </xf>
    <xf numFmtId="0" fontId="48" fillId="26" borderId="10" xfId="0" applyFont="1" applyFill="1" applyBorder="1" applyAlignment="1">
      <alignment horizontal="center" vertical="center"/>
    </xf>
    <xf numFmtId="3" fontId="9" fillId="0" borderId="2" xfId="0" applyNumberFormat="1" applyFont="1" applyFill="1" applyBorder="1" applyAlignment="1">
      <alignment horizontal="right" vertical="center"/>
    </xf>
    <xf numFmtId="168" fontId="12" fillId="0" borderId="2" xfId="77" applyNumberFormat="1" applyFont="1" applyBorder="1" applyAlignment="1">
      <alignment horizontal="right" vertical="center"/>
    </xf>
    <xf numFmtId="3" fontId="13" fillId="0" borderId="5" xfId="0" applyNumberFormat="1" applyFont="1" applyFill="1" applyBorder="1" applyAlignment="1">
      <alignment horizontal="right" vertical="center"/>
    </xf>
    <xf numFmtId="3" fontId="9" fillId="0" borderId="5" xfId="0" applyNumberFormat="1" applyFont="1" applyFill="1" applyBorder="1" applyAlignment="1">
      <alignment horizontal="right" vertical="center"/>
    </xf>
    <xf numFmtId="168" fontId="12" fillId="0" borderId="7" xfId="77" applyNumberFormat="1" applyFont="1" applyBorder="1" applyAlignment="1">
      <alignment horizontal="right" vertical="center"/>
    </xf>
    <xf numFmtId="0" fontId="35" fillId="0" borderId="0" xfId="65" applyFont="1" applyFill="1" applyBorder="1" applyAlignment="1">
      <alignment vertical="center"/>
    </xf>
    <xf numFmtId="0" fontId="10" fillId="0" borderId="0" xfId="65" applyFont="1" applyBorder="1" applyAlignment="1">
      <alignment vertical="center"/>
    </xf>
    <xf numFmtId="0" fontId="10" fillId="0" borderId="0" xfId="64" applyFont="1" applyBorder="1" applyAlignment="1">
      <alignment vertical="center"/>
    </xf>
    <xf numFmtId="0" fontId="10" fillId="0" borderId="0" xfId="64" applyFont="1" applyAlignment="1">
      <alignment vertical="center"/>
    </xf>
    <xf numFmtId="0" fontId="44" fillId="0" borderId="0" xfId="65" applyFont="1" applyFill="1" applyBorder="1" applyAlignment="1">
      <alignment horizontal="left" vertical="center"/>
    </xf>
    <xf numFmtId="0" fontId="42" fillId="0" borderId="0" xfId="65" applyFont="1" applyBorder="1" applyAlignment="1">
      <alignment vertical="center"/>
    </xf>
    <xf numFmtId="166" fontId="13" fillId="0" borderId="2" xfId="65" applyNumberFormat="1" applyFont="1" applyFill="1" applyBorder="1" applyAlignment="1">
      <alignment horizontal="center" vertical="center"/>
    </xf>
    <xf numFmtId="166" fontId="71" fillId="0" borderId="2" xfId="65" applyNumberFormat="1" applyFont="1" applyFill="1" applyBorder="1" applyAlignment="1">
      <alignment horizontal="center" vertical="center"/>
    </xf>
    <xf numFmtId="166" fontId="13" fillId="0" borderId="5" xfId="65" applyNumberFormat="1" applyFont="1" applyFill="1" applyBorder="1" applyAlignment="1">
      <alignment horizontal="center" vertical="center"/>
    </xf>
    <xf numFmtId="166" fontId="13" fillId="0" borderId="7" xfId="65" applyNumberFormat="1" applyFont="1" applyFill="1" applyBorder="1" applyAlignment="1">
      <alignment horizontal="center" vertical="center"/>
    </xf>
    <xf numFmtId="2" fontId="56" fillId="26" borderId="11" xfId="65" applyNumberFormat="1" applyFont="1" applyFill="1" applyBorder="1" applyAlignment="1">
      <alignment horizontal="center" vertical="center"/>
    </xf>
    <xf numFmtId="2" fontId="56" fillId="26" borderId="8" xfId="65" applyNumberFormat="1" applyFont="1" applyFill="1" applyBorder="1" applyAlignment="1">
      <alignment horizontal="center" vertical="center"/>
    </xf>
    <xf numFmtId="0" fontId="56" fillId="26" borderId="12" xfId="65" applyFont="1" applyFill="1" applyBorder="1" applyAlignment="1">
      <alignment horizontal="center" vertical="center"/>
    </xf>
    <xf numFmtId="166" fontId="12" fillId="0" borderId="0" xfId="64" applyNumberFormat="1" applyFont="1" applyAlignment="1">
      <alignment vertical="center"/>
    </xf>
    <xf numFmtId="166" fontId="83" fillId="0" borderId="0" xfId="64" applyNumberFormat="1" applyFont="1" applyBorder="1" applyAlignment="1">
      <alignment horizontal="center" vertical="center"/>
    </xf>
    <xf numFmtId="0" fontId="56" fillId="26" borderId="10" xfId="65" applyFont="1" applyFill="1" applyBorder="1" applyAlignment="1">
      <alignment horizontal="center" vertical="center"/>
    </xf>
    <xf numFmtId="0" fontId="44" fillId="0" borderId="0" xfId="66" applyFont="1" applyFill="1" applyBorder="1" applyAlignment="1">
      <alignment vertical="center"/>
    </xf>
    <xf numFmtId="0" fontId="42" fillId="0" borderId="0" xfId="66" applyFont="1" applyBorder="1" applyAlignment="1">
      <alignment horizontal="right" vertical="center"/>
    </xf>
    <xf numFmtId="0" fontId="42" fillId="0" borderId="0" xfId="66" applyFont="1" applyBorder="1" applyAlignment="1">
      <alignment vertical="center"/>
    </xf>
    <xf numFmtId="0" fontId="42" fillId="0" borderId="0" xfId="66" applyFont="1" applyAlignment="1">
      <alignment vertical="center"/>
    </xf>
    <xf numFmtId="0" fontId="10" fillId="0" borderId="0" xfId="66" applyFont="1" applyBorder="1" applyAlignment="1">
      <alignment vertical="center"/>
    </xf>
    <xf numFmtId="0" fontId="10" fillId="0" borderId="0" xfId="66" applyFont="1" applyAlignment="1">
      <alignment vertical="center"/>
    </xf>
    <xf numFmtId="0" fontId="12" fillId="0" borderId="0" xfId="66" applyFont="1" applyAlignment="1">
      <alignment vertical="center"/>
    </xf>
    <xf numFmtId="0" fontId="56" fillId="29" borderId="5" xfId="66" applyFont="1" applyFill="1" applyBorder="1" applyAlignment="1">
      <alignment horizontal="center" vertical="center"/>
    </xf>
    <xf numFmtId="0" fontId="56" fillId="29" borderId="7" xfId="66" applyFont="1" applyFill="1" applyBorder="1" applyAlignment="1">
      <alignment horizontal="center" vertical="center"/>
    </xf>
    <xf numFmtId="0" fontId="56" fillId="26" borderId="12" xfId="66" applyFont="1" applyFill="1" applyBorder="1" applyAlignment="1">
      <alignment horizontal="center" vertical="center"/>
    </xf>
    <xf numFmtId="3" fontId="39" fillId="0" borderId="0" xfId="66" applyNumberFormat="1" applyFont="1" applyFill="1" applyBorder="1" applyAlignment="1">
      <alignment horizontal="center" vertical="center"/>
    </xf>
    <xf numFmtId="167" fontId="39" fillId="0" borderId="0" xfId="66" applyNumberFormat="1" applyFont="1" applyFill="1" applyBorder="1" applyAlignment="1">
      <alignment horizontal="center" vertical="center"/>
    </xf>
    <xf numFmtId="3" fontId="39" fillId="0" borderId="2" xfId="66" applyNumberFormat="1" applyFont="1" applyFill="1" applyBorder="1" applyAlignment="1">
      <alignment horizontal="center" vertical="center"/>
    </xf>
    <xf numFmtId="0" fontId="56" fillId="26" borderId="10" xfId="66" applyFont="1" applyFill="1" applyBorder="1" applyAlignment="1">
      <alignment horizontal="center" vertical="center"/>
    </xf>
    <xf numFmtId="3" fontId="39" fillId="0" borderId="5" xfId="66" applyNumberFormat="1" applyFont="1" applyFill="1" applyBorder="1" applyAlignment="1">
      <alignment horizontal="center" vertical="center"/>
    </xf>
    <xf numFmtId="3" fontId="39" fillId="0" borderId="7" xfId="66" applyNumberFormat="1" applyFont="1" applyFill="1" applyBorder="1" applyAlignment="1">
      <alignment horizontal="center" vertical="center"/>
    </xf>
    <xf numFmtId="3" fontId="13" fillId="0" borderId="2" xfId="0" applyNumberFormat="1" applyFont="1" applyFill="1" applyBorder="1" applyAlignment="1">
      <alignment vertical="center"/>
    </xf>
    <xf numFmtId="166" fontId="13" fillId="0" borderId="5" xfId="0" applyNumberFormat="1" applyFont="1" applyFill="1" applyBorder="1" applyAlignment="1">
      <alignment horizontal="right" vertical="center"/>
    </xf>
    <xf numFmtId="3" fontId="13" fillId="0" borderId="7" xfId="0" applyNumberFormat="1" applyFont="1" applyFill="1" applyBorder="1" applyAlignment="1">
      <alignment horizontal="right" vertical="center"/>
    </xf>
    <xf numFmtId="0" fontId="81" fillId="29" borderId="9" xfId="66" applyFont="1" applyFill="1" applyBorder="1" applyAlignment="1">
      <alignment horizontal="center" vertical="center"/>
    </xf>
    <xf numFmtId="0" fontId="81" fillId="29" borderId="11" xfId="66" applyFont="1" applyFill="1" applyBorder="1" applyAlignment="1">
      <alignment horizontal="center" vertical="center"/>
    </xf>
    <xf numFmtId="0" fontId="81" fillId="29" borderId="8" xfId="66" applyFont="1" applyFill="1" applyBorder="1" applyAlignment="1">
      <alignment horizontal="center" vertical="center"/>
    </xf>
    <xf numFmtId="3" fontId="12" fillId="0" borderId="0" xfId="0" applyNumberFormat="1" applyFont="1" applyBorder="1" applyAlignment="1">
      <alignment horizontal="right"/>
    </xf>
    <xf numFmtId="3" fontId="12" fillId="0" borderId="2" xfId="0" applyNumberFormat="1" applyFont="1" applyBorder="1" applyAlignment="1">
      <alignment horizontal="right"/>
    </xf>
    <xf numFmtId="3" fontId="9" fillId="0" borderId="2" xfId="0" applyNumberFormat="1" applyFont="1" applyBorder="1" applyAlignment="1">
      <alignment horizontal="right"/>
    </xf>
    <xf numFmtId="3" fontId="9" fillId="0" borderId="2" xfId="0" applyNumberFormat="1" applyFont="1" applyBorder="1"/>
    <xf numFmtId="3" fontId="9" fillId="0" borderId="2" xfId="0" applyNumberFormat="1" applyFont="1" applyFill="1" applyBorder="1"/>
    <xf numFmtId="3" fontId="9" fillId="0" borderId="5" xfId="0" applyNumberFormat="1" applyFont="1" applyFill="1" applyBorder="1"/>
    <xf numFmtId="3" fontId="9" fillId="0" borderId="7" xfId="0" applyNumberFormat="1" applyFont="1" applyFill="1" applyBorder="1"/>
    <xf numFmtId="0" fontId="14" fillId="26" borderId="12" xfId="0" applyFont="1" applyFill="1" applyBorder="1" applyAlignment="1">
      <alignment horizontal="center"/>
    </xf>
    <xf numFmtId="0" fontId="14" fillId="26" borderId="10" xfId="0" applyFont="1" applyFill="1" applyBorder="1" applyAlignment="1">
      <alignment horizontal="center"/>
    </xf>
    <xf numFmtId="0" fontId="48" fillId="26" borderId="1" xfId="0" applyFont="1" applyFill="1" applyBorder="1" applyAlignment="1">
      <alignment horizontal="center" vertical="center"/>
    </xf>
    <xf numFmtId="0" fontId="68" fillId="0" borderId="0" xfId="64" applyFont="1"/>
    <xf numFmtId="0" fontId="48" fillId="26" borderId="12" xfId="0" applyFont="1" applyFill="1" applyBorder="1" applyAlignment="1">
      <alignment horizontal="center"/>
    </xf>
    <xf numFmtId="0" fontId="48" fillId="26" borderId="10" xfId="0" applyFont="1" applyFill="1" applyBorder="1" applyAlignment="1">
      <alignment horizontal="center"/>
    </xf>
    <xf numFmtId="0" fontId="59" fillId="0" borderId="0" xfId="66" applyFont="1"/>
    <xf numFmtId="0" fontId="3" fillId="0" borderId="0" xfId="66" applyFont="1" applyBorder="1"/>
    <xf numFmtId="0" fontId="12" fillId="0" borderId="0" xfId="66" applyFont="1" applyBorder="1" applyAlignment="1">
      <alignment horizontal="right"/>
    </xf>
    <xf numFmtId="0" fontId="59" fillId="0" borderId="0" xfId="66" applyFont="1" applyBorder="1"/>
    <xf numFmtId="0" fontId="59" fillId="0" borderId="0" xfId="66" applyFont="1" applyBorder="1" applyAlignment="1">
      <alignment horizontal="right"/>
    </xf>
    <xf numFmtId="0" fontId="42" fillId="0" borderId="0" xfId="66" applyFont="1" applyBorder="1" applyAlignment="1">
      <alignment horizontal="left"/>
    </xf>
    <xf numFmtId="0" fontId="42" fillId="0" borderId="0" xfId="66" applyFont="1" applyBorder="1"/>
    <xf numFmtId="0" fontId="49" fillId="0" borderId="0" xfId="66" applyFont="1" applyBorder="1"/>
    <xf numFmtId="0" fontId="12" fillId="0" borderId="0" xfId="0" applyFont="1" applyBorder="1" applyAlignment="1">
      <alignment horizontal="right"/>
    </xf>
    <xf numFmtId="0" fontId="62" fillId="0" borderId="0" xfId="0" applyFont="1" applyBorder="1" applyAlignment="1">
      <alignment horizontal="left"/>
    </xf>
    <xf numFmtId="0" fontId="57" fillId="0" borderId="0" xfId="66" applyFont="1" applyBorder="1"/>
    <xf numFmtId="1" fontId="3" fillId="0" borderId="0" xfId="66" applyNumberFormat="1" applyFont="1" applyBorder="1"/>
    <xf numFmtId="1" fontId="54" fillId="0" borderId="0" xfId="66" applyNumberFormat="1" applyBorder="1"/>
    <xf numFmtId="1" fontId="42" fillId="0" borderId="0" xfId="66" applyNumberFormat="1" applyFont="1" applyBorder="1"/>
    <xf numFmtId="0" fontId="43" fillId="0" borderId="0" xfId="66" applyFont="1" applyBorder="1" applyAlignment="1">
      <alignment horizontal="left"/>
    </xf>
    <xf numFmtId="0" fontId="47" fillId="0" borderId="0" xfId="0" applyFont="1" applyBorder="1" applyAlignment="1">
      <alignment horizontal="left"/>
    </xf>
    <xf numFmtId="0" fontId="57" fillId="0" borderId="0" xfId="0" applyFont="1" applyBorder="1" applyAlignment="1">
      <alignment horizontal="left"/>
    </xf>
    <xf numFmtId="0" fontId="63" fillId="0" borderId="0" xfId="0" applyFont="1" applyBorder="1" applyAlignment="1">
      <alignment horizontal="left"/>
    </xf>
    <xf numFmtId="0" fontId="63" fillId="0" borderId="0" xfId="0" applyFont="1" applyBorder="1"/>
    <xf numFmtId="0" fontId="49" fillId="0" borderId="0" xfId="0" applyFont="1" applyBorder="1" applyAlignment="1">
      <alignment horizontal="center"/>
    </xf>
    <xf numFmtId="0" fontId="64" fillId="0" borderId="0" xfId="0" applyFont="1" applyBorder="1" applyAlignment="1">
      <alignment horizontal="left"/>
    </xf>
    <xf numFmtId="3" fontId="4" fillId="0" borderId="0" xfId="0" applyNumberFormat="1" applyFont="1" applyBorder="1" applyAlignment="1">
      <alignment horizontal="center" vertical="center"/>
    </xf>
    <xf numFmtId="3" fontId="49" fillId="0" borderId="0" xfId="0" applyNumberFormat="1" applyFont="1" applyBorder="1"/>
    <xf numFmtId="3" fontId="49" fillId="0" borderId="0" xfId="0" applyNumberFormat="1" applyFont="1" applyFill="1" applyBorder="1"/>
    <xf numFmtId="0" fontId="48" fillId="26" borderId="9" xfId="0" applyFont="1" applyFill="1" applyBorder="1" applyAlignment="1">
      <alignment horizontal="center" vertical="center"/>
    </xf>
    <xf numFmtId="0" fontId="48" fillId="26" borderId="11" xfId="0" applyFont="1" applyFill="1" applyBorder="1" applyAlignment="1">
      <alignment horizontal="center" vertical="center"/>
    </xf>
    <xf numFmtId="3" fontId="3" fillId="0" borderId="11" xfId="0" applyNumberFormat="1" applyFont="1" applyFill="1" applyBorder="1" applyAlignment="1">
      <alignment horizontal="center"/>
    </xf>
    <xf numFmtId="3" fontId="3" fillId="0" borderId="8" xfId="0" applyNumberFormat="1" applyFont="1" applyFill="1" applyBorder="1" applyAlignment="1">
      <alignment horizontal="center"/>
    </xf>
    <xf numFmtId="3" fontId="13" fillId="0" borderId="0" xfId="66" applyNumberFormat="1" applyFont="1" applyFill="1" applyBorder="1" applyAlignment="1">
      <alignment horizontal="right"/>
    </xf>
    <xf numFmtId="3" fontId="13" fillId="0" borderId="0" xfId="66" applyNumberFormat="1" applyFont="1" applyFill="1" applyBorder="1" applyAlignment="1">
      <alignment horizontal="right" vertical="center"/>
    </xf>
    <xf numFmtId="0" fontId="12" fillId="0" borderId="2" xfId="66" applyFont="1" applyBorder="1" applyAlignment="1">
      <alignment horizontal="right"/>
    </xf>
    <xf numFmtId="3" fontId="12" fillId="0" borderId="0" xfId="64" applyNumberFormat="1" applyFont="1"/>
    <xf numFmtId="3" fontId="12" fillId="0" borderId="2" xfId="66" applyNumberFormat="1" applyFont="1" applyBorder="1"/>
    <xf numFmtId="3" fontId="9" fillId="0" borderId="0" xfId="66" applyNumberFormat="1" applyFont="1" applyBorder="1"/>
    <xf numFmtId="0" fontId="12" fillId="0" borderId="0" xfId="66" applyFont="1"/>
    <xf numFmtId="3" fontId="11" fillId="0" borderId="11" xfId="0" applyNumberFormat="1" applyFont="1" applyFill="1" applyBorder="1" applyAlignment="1">
      <alignment horizontal="center"/>
    </xf>
    <xf numFmtId="3" fontId="11" fillId="0" borderId="8" xfId="0" applyNumberFormat="1" applyFont="1" applyFill="1" applyBorder="1" applyAlignment="1">
      <alignment horizontal="center"/>
    </xf>
    <xf numFmtId="0" fontId="56" fillId="26" borderId="8" xfId="0" applyFont="1" applyFill="1" applyBorder="1" applyAlignment="1">
      <alignment horizontal="center" vertical="center" wrapText="1"/>
    </xf>
    <xf numFmtId="0" fontId="56" fillId="26" borderId="12" xfId="0" applyFont="1" applyFill="1" applyBorder="1" applyAlignment="1">
      <alignment horizontal="center" vertical="center"/>
    </xf>
    <xf numFmtId="3" fontId="13" fillId="0" borderId="2" xfId="0" applyNumberFormat="1" applyFont="1" applyFill="1" applyBorder="1" applyAlignment="1">
      <alignment horizontal="right" vertical="center"/>
    </xf>
    <xf numFmtId="3" fontId="11" fillId="0" borderId="8" xfId="0" applyNumberFormat="1" applyFont="1" applyFill="1" applyBorder="1" applyAlignment="1">
      <alignment horizontal="center" vertical="center"/>
    </xf>
    <xf numFmtId="0" fontId="54" fillId="0" borderId="0" xfId="64" applyAlignment="1">
      <alignment horizontal="left" wrapText="1"/>
    </xf>
    <xf numFmtId="1" fontId="59" fillId="0" borderId="0" xfId="66" applyNumberFormat="1" applyFont="1" applyBorder="1"/>
    <xf numFmtId="3" fontId="59" fillId="0" borderId="0" xfId="66" applyNumberFormat="1" applyFont="1" applyBorder="1"/>
    <xf numFmtId="3" fontId="59" fillId="0" borderId="0" xfId="66" applyNumberFormat="1" applyFont="1"/>
    <xf numFmtId="0" fontId="59" fillId="0" borderId="0" xfId="64" applyFont="1" applyBorder="1"/>
    <xf numFmtId="3" fontId="13" fillId="0" borderId="0" xfId="66" applyNumberFormat="1" applyFont="1" applyFill="1" applyBorder="1" applyAlignment="1">
      <alignment horizontal="center"/>
    </xf>
    <xf numFmtId="0" fontId="57" fillId="0" borderId="0" xfId="64" applyFont="1" applyBorder="1"/>
    <xf numFmtId="0" fontId="48" fillId="26" borderId="11" xfId="0" applyFont="1" applyFill="1" applyBorder="1" applyAlignment="1">
      <alignment horizontal="center" wrapText="1"/>
    </xf>
    <xf numFmtId="0" fontId="48" fillId="26" borderId="8" xfId="0" applyFont="1" applyFill="1" applyBorder="1" applyAlignment="1">
      <alignment horizontal="center" wrapText="1"/>
    </xf>
    <xf numFmtId="0" fontId="9" fillId="0" borderId="0" xfId="64" applyFont="1" applyFill="1" applyBorder="1" applyAlignment="1"/>
    <xf numFmtId="0" fontId="8" fillId="26" borderId="0" xfId="0" applyFont="1" applyFill="1" applyBorder="1" applyAlignment="1">
      <alignment horizontal="center"/>
    </xf>
    <xf numFmtId="0" fontId="48" fillId="26" borderId="4" xfId="0" applyFont="1" applyFill="1" applyBorder="1" applyAlignment="1">
      <alignment horizontal="center"/>
    </xf>
    <xf numFmtId="168" fontId="12" fillId="0" borderId="0" xfId="77" applyNumberFormat="1" applyFont="1" applyBorder="1" applyAlignment="1">
      <alignment horizontal="right"/>
    </xf>
    <xf numFmtId="0" fontId="8" fillId="0" borderId="0" xfId="0" applyFont="1" applyFill="1" applyBorder="1" applyAlignment="1">
      <alignment horizontal="center"/>
    </xf>
    <xf numFmtId="3" fontId="9" fillId="0" borderId="0" xfId="64" applyNumberFormat="1" applyFont="1" applyFill="1" applyBorder="1"/>
    <xf numFmtId="168" fontId="9" fillId="0" borderId="0" xfId="77" applyNumberFormat="1" applyFont="1" applyFill="1" applyBorder="1" applyAlignment="1">
      <alignment horizontal="right"/>
    </xf>
    <xf numFmtId="3" fontId="12" fillId="0" borderId="0" xfId="0" applyNumberFormat="1" applyFont="1" applyFill="1" applyBorder="1" applyAlignment="1">
      <alignment horizontal="right"/>
    </xf>
    <xf numFmtId="3" fontId="12" fillId="0" borderId="2" xfId="0" applyNumberFormat="1" applyFont="1" applyFill="1" applyBorder="1" applyAlignment="1">
      <alignment horizontal="right"/>
    </xf>
    <xf numFmtId="0" fontId="48" fillId="26" borderId="6" xfId="0" applyFont="1" applyFill="1" applyBorder="1" applyAlignment="1">
      <alignment horizontal="center"/>
    </xf>
    <xf numFmtId="168" fontId="9" fillId="0" borderId="5" xfId="77" applyNumberFormat="1" applyFont="1" applyFill="1" applyBorder="1" applyAlignment="1">
      <alignment horizontal="right"/>
    </xf>
    <xf numFmtId="3" fontId="9" fillId="0" borderId="5" xfId="0" applyNumberFormat="1" applyFont="1" applyBorder="1" applyAlignment="1">
      <alignment horizontal="right"/>
    </xf>
    <xf numFmtId="3" fontId="9" fillId="0" borderId="7" xfId="0" applyNumberFormat="1" applyFont="1" applyBorder="1" applyAlignment="1">
      <alignment horizontal="right"/>
    </xf>
    <xf numFmtId="0" fontId="38" fillId="0" borderId="0" xfId="0" applyFont="1" applyFill="1" applyBorder="1" applyAlignment="1">
      <alignment vertical="center"/>
    </xf>
    <xf numFmtId="0" fontId="9" fillId="0" borderId="0" xfId="64" applyFont="1" applyFill="1" applyBorder="1"/>
    <xf numFmtId="3" fontId="8" fillId="0" borderId="8" xfId="0" applyNumberFormat="1" applyFont="1" applyFill="1" applyBorder="1" applyAlignment="1">
      <alignment horizontal="center"/>
    </xf>
    <xf numFmtId="3" fontId="9" fillId="0" borderId="0" xfId="0" applyNumberFormat="1" applyFont="1" applyFill="1" applyBorder="1" applyAlignment="1"/>
    <xf numFmtId="167" fontId="42" fillId="0" borderId="0" xfId="0" applyNumberFormat="1" applyFont="1" applyBorder="1"/>
    <xf numFmtId="167" fontId="42" fillId="0" borderId="0" xfId="0" applyNumberFormat="1" applyFont="1"/>
    <xf numFmtId="167" fontId="9" fillId="0" borderId="0" xfId="0" applyNumberFormat="1" applyFont="1" applyBorder="1" applyAlignment="1">
      <alignment horizontal="center"/>
    </xf>
    <xf numFmtId="167" fontId="9" fillId="0" borderId="0" xfId="0" applyNumberFormat="1" applyFont="1" applyFill="1" applyBorder="1" applyAlignment="1">
      <alignment horizontal="center"/>
    </xf>
    <xf numFmtId="4" fontId="9" fillId="0" borderId="2" xfId="0" applyNumberFormat="1" applyFont="1" applyFill="1" applyBorder="1" applyAlignment="1">
      <alignment horizontal="center"/>
    </xf>
    <xf numFmtId="4" fontId="9" fillId="0" borderId="2" xfId="0" applyNumberFormat="1" applyFont="1" applyBorder="1" applyAlignment="1">
      <alignment horizontal="center"/>
    </xf>
    <xf numFmtId="167" fontId="8" fillId="0" borderId="0" xfId="0" applyNumberFormat="1" applyFont="1" applyBorder="1" applyAlignment="1">
      <alignment horizontal="center"/>
    </xf>
    <xf numFmtId="0" fontId="13" fillId="0" borderId="9" xfId="0" applyFont="1" applyFill="1" applyBorder="1" applyAlignment="1">
      <alignment horizontal="center" vertical="center"/>
    </xf>
    <xf numFmtId="3" fontId="38" fillId="0" borderId="0" xfId="0" applyNumberFormat="1" applyFont="1" applyFill="1" applyBorder="1" applyAlignment="1">
      <alignment horizontal="right" vertical="center"/>
    </xf>
    <xf numFmtId="3" fontId="8" fillId="0" borderId="0" xfId="0" applyNumberFormat="1" applyFont="1" applyBorder="1" applyAlignment="1">
      <alignment horizontal="right"/>
    </xf>
    <xf numFmtId="3" fontId="48" fillId="29" borderId="6" xfId="66" applyNumberFormat="1" applyFont="1" applyFill="1" applyBorder="1" applyAlignment="1">
      <alignment horizontal="center" vertical="center"/>
    </xf>
    <xf numFmtId="0" fontId="48" fillId="29" borderId="5" xfId="66" applyFont="1" applyFill="1" applyBorder="1" applyAlignment="1">
      <alignment horizontal="center" vertical="center"/>
    </xf>
    <xf numFmtId="3" fontId="48" fillId="29" borderId="8" xfId="66" applyNumberFormat="1" applyFont="1" applyFill="1" applyBorder="1" applyAlignment="1">
      <alignment horizontal="center" vertical="center"/>
    </xf>
    <xf numFmtId="0" fontId="48" fillId="26" borderId="12" xfId="66" applyFont="1" applyFill="1" applyBorder="1" applyAlignment="1">
      <alignment horizontal="center"/>
    </xf>
    <xf numFmtId="3" fontId="13" fillId="0" borderId="0" xfId="66" applyNumberFormat="1" applyFont="1" applyFill="1" applyBorder="1" applyAlignment="1">
      <alignment horizontal="center" vertical="center"/>
    </xf>
    <xf numFmtId="3" fontId="12" fillId="0" borderId="0" xfId="66" applyNumberFormat="1" applyFont="1" applyBorder="1" applyAlignment="1">
      <alignment horizontal="center"/>
    </xf>
    <xf numFmtId="3" fontId="11" fillId="0" borderId="0" xfId="66" applyNumberFormat="1" applyFont="1" applyBorder="1" applyAlignment="1">
      <alignment horizontal="center"/>
    </xf>
    <xf numFmtId="3" fontId="12" fillId="0" borderId="2" xfId="66" applyNumberFormat="1" applyFont="1" applyBorder="1" applyAlignment="1">
      <alignment horizontal="center"/>
    </xf>
    <xf numFmtId="0" fontId="61" fillId="0" borderId="0" xfId="66" applyFont="1" applyBorder="1" applyAlignment="1">
      <alignment horizontal="center"/>
    </xf>
    <xf numFmtId="3" fontId="9" fillId="0" borderId="0" xfId="66" applyNumberFormat="1" applyFont="1" applyBorder="1" applyAlignment="1">
      <alignment horizontal="center"/>
    </xf>
    <xf numFmtId="3" fontId="12" fillId="0" borderId="0" xfId="66" applyNumberFormat="1" applyFont="1"/>
    <xf numFmtId="0" fontId="61" fillId="0" borderId="0" xfId="66" applyFont="1" applyFill="1" applyBorder="1" applyAlignment="1">
      <alignment horizontal="center"/>
    </xf>
    <xf numFmtId="3" fontId="9" fillId="0" borderId="0" xfId="66" applyNumberFormat="1" applyFont="1" applyFill="1" applyBorder="1" applyAlignment="1">
      <alignment horizontal="center"/>
    </xf>
    <xf numFmtId="3" fontId="8" fillId="0" borderId="0" xfId="66" applyNumberFormat="1" applyFont="1" applyBorder="1" applyAlignment="1">
      <alignment horizontal="center"/>
    </xf>
    <xf numFmtId="3" fontId="9" fillId="0" borderId="2" xfId="66" applyNumberFormat="1" applyFont="1" applyBorder="1" applyAlignment="1">
      <alignment horizontal="center"/>
    </xf>
    <xf numFmtId="3" fontId="65" fillId="0" borderId="0" xfId="66" applyNumberFormat="1" applyFont="1" applyFill="1" applyBorder="1" applyAlignment="1">
      <alignment horizontal="center" vertical="center"/>
    </xf>
    <xf numFmtId="0" fontId="12" fillId="0" borderId="4" xfId="64" applyFont="1" applyBorder="1"/>
    <xf numFmtId="0" fontId="56" fillId="26" borderId="11" xfId="0" applyFont="1" applyFill="1" applyBorder="1" applyAlignment="1">
      <alignment horizontal="center" vertical="center" wrapText="1"/>
    </xf>
    <xf numFmtId="0" fontId="12" fillId="0" borderId="0" xfId="66" applyFont="1" applyBorder="1"/>
    <xf numFmtId="167" fontId="11" fillId="0" borderId="0" xfId="66" applyNumberFormat="1" applyFont="1" applyBorder="1" applyAlignment="1">
      <alignment horizontal="center"/>
    </xf>
    <xf numFmtId="167" fontId="12" fillId="0" borderId="0" xfId="66" applyNumberFormat="1" applyFont="1" applyBorder="1" applyAlignment="1">
      <alignment horizontal="center"/>
    </xf>
    <xf numFmtId="167" fontId="12" fillId="0" borderId="2" xfId="66" applyNumberFormat="1" applyFont="1" applyBorder="1" applyAlignment="1">
      <alignment horizontal="center"/>
    </xf>
    <xf numFmtId="167" fontId="12" fillId="0" borderId="0" xfId="66" applyNumberFormat="1" applyFont="1" applyBorder="1"/>
    <xf numFmtId="167" fontId="12" fillId="0" borderId="0" xfId="66" applyNumberFormat="1" applyFont="1"/>
    <xf numFmtId="167" fontId="12" fillId="0" borderId="2" xfId="66" applyNumberFormat="1" applyFont="1" applyFill="1" applyBorder="1" applyAlignment="1">
      <alignment horizontal="center"/>
    </xf>
    <xf numFmtId="167" fontId="9" fillId="0" borderId="0" xfId="66" applyNumberFormat="1" applyFont="1" applyBorder="1" applyAlignment="1">
      <alignment horizontal="center"/>
    </xf>
    <xf numFmtId="167" fontId="9" fillId="0" borderId="2" xfId="66" applyNumberFormat="1" applyFont="1" applyBorder="1" applyAlignment="1">
      <alignment horizontal="center"/>
    </xf>
    <xf numFmtId="167" fontId="8" fillId="0" borderId="0" xfId="66" applyNumberFormat="1" applyFont="1" applyBorder="1" applyAlignment="1">
      <alignment horizontal="center"/>
    </xf>
    <xf numFmtId="0" fontId="56" fillId="0" borderId="0" xfId="0" applyFont="1" applyFill="1" applyBorder="1" applyAlignment="1">
      <alignment vertical="center"/>
    </xf>
    <xf numFmtId="3" fontId="12" fillId="0" borderId="0" xfId="0" applyNumberFormat="1" applyFont="1" applyFill="1" applyBorder="1" applyAlignment="1"/>
    <xf numFmtId="0" fontId="14" fillId="26" borderId="12" xfId="0" applyFont="1" applyFill="1" applyBorder="1" applyAlignment="1">
      <alignment horizontal="center" vertical="center"/>
    </xf>
    <xf numFmtId="0" fontId="84" fillId="29" borderId="7" xfId="0" applyFont="1" applyFill="1" applyBorder="1" applyAlignment="1">
      <alignment horizontal="center" vertical="center"/>
    </xf>
    <xf numFmtId="0" fontId="48" fillId="26" borderId="3" xfId="0" applyFont="1" applyFill="1" applyBorder="1" applyAlignment="1">
      <alignment horizontal="center" vertical="center"/>
    </xf>
    <xf numFmtId="167" fontId="8" fillId="0" borderId="15" xfId="0" applyNumberFormat="1" applyFont="1" applyBorder="1" applyAlignment="1">
      <alignment horizontal="center"/>
    </xf>
    <xf numFmtId="167" fontId="9" fillId="0" borderId="15" xfId="0" applyNumberFormat="1" applyFont="1" applyBorder="1" applyAlignment="1">
      <alignment horizontal="center"/>
    </xf>
    <xf numFmtId="167" fontId="8" fillId="0" borderId="5" xfId="0" applyNumberFormat="1" applyFont="1" applyFill="1" applyBorder="1" applyAlignment="1">
      <alignment horizontal="center"/>
    </xf>
    <xf numFmtId="167" fontId="9" fillId="0" borderId="5" xfId="0" applyNumberFormat="1" applyFont="1" applyBorder="1" applyAlignment="1">
      <alignment horizontal="center"/>
    </xf>
    <xf numFmtId="4" fontId="9" fillId="0" borderId="7" xfId="0" applyNumberFormat="1" applyFont="1" applyBorder="1" applyAlignment="1">
      <alignment horizontal="center"/>
    </xf>
    <xf numFmtId="3" fontId="12" fillId="0" borderId="7" xfId="0" applyNumberFormat="1" applyFont="1" applyFill="1" applyBorder="1" applyAlignment="1">
      <alignment horizontal="center"/>
    </xf>
    <xf numFmtId="3" fontId="11" fillId="0" borderId="11" xfId="77" applyNumberFormat="1" applyFont="1" applyBorder="1" applyAlignment="1">
      <alignment horizontal="center" vertical="center"/>
    </xf>
    <xf numFmtId="3" fontId="11" fillId="0" borderId="5" xfId="0" applyNumberFormat="1" applyFont="1" applyBorder="1" applyAlignment="1">
      <alignment horizontal="center"/>
    </xf>
    <xf numFmtId="3" fontId="11" fillId="0" borderId="7" xfId="0" applyNumberFormat="1" applyFont="1" applyBorder="1" applyAlignment="1">
      <alignment horizontal="center"/>
    </xf>
    <xf numFmtId="3" fontId="11" fillId="0" borderId="11" xfId="0" applyNumberFormat="1" applyFont="1" applyBorder="1" applyAlignment="1">
      <alignment horizontal="center"/>
    </xf>
    <xf numFmtId="0" fontId="48" fillId="29" borderId="11" xfId="0" applyFont="1" applyFill="1" applyBorder="1" applyAlignment="1">
      <alignment horizontal="center" vertical="center" wrapText="1"/>
    </xf>
    <xf numFmtId="0" fontId="48" fillId="29" borderId="11" xfId="0" applyFont="1" applyFill="1" applyBorder="1" applyAlignment="1">
      <alignment horizontal="center" vertical="center"/>
    </xf>
    <xf numFmtId="0" fontId="48" fillId="29" borderId="8" xfId="0" applyFont="1" applyFill="1" applyBorder="1" applyAlignment="1">
      <alignment horizontal="center" vertical="center" wrapText="1"/>
    </xf>
    <xf numFmtId="3" fontId="11" fillId="0" borderId="0" xfId="0" applyNumberFormat="1" applyFont="1" applyBorder="1"/>
    <xf numFmtId="3" fontId="11" fillId="0" borderId="0" xfId="0" applyNumberFormat="1" applyFont="1" applyFill="1" applyBorder="1" applyAlignment="1">
      <alignment horizontal="right"/>
    </xf>
    <xf numFmtId="3" fontId="0" fillId="0" borderId="2" xfId="0" applyNumberFormat="1" applyBorder="1" applyAlignment="1">
      <alignment horizontal="center" vertical="center"/>
    </xf>
    <xf numFmtId="3" fontId="0" fillId="0" borderId="2" xfId="0" applyNumberFormat="1" applyFill="1" applyBorder="1" applyAlignment="1">
      <alignment horizontal="center" vertical="center"/>
    </xf>
    <xf numFmtId="3" fontId="70" fillId="0" borderId="2" xfId="0" applyNumberFormat="1" applyFont="1" applyFill="1" applyBorder="1" applyAlignment="1">
      <alignment horizontal="center" vertical="center"/>
    </xf>
    <xf numFmtId="0" fontId="72" fillId="26" borderId="11" xfId="0" applyFont="1" applyFill="1" applyBorder="1" applyAlignment="1">
      <alignment horizontal="center" vertical="center" wrapText="1"/>
    </xf>
    <xf numFmtId="0" fontId="72" fillId="26" borderId="8" xfId="0" applyFont="1" applyFill="1" applyBorder="1" applyAlignment="1">
      <alignment horizontal="center" vertical="center" wrapText="1"/>
    </xf>
    <xf numFmtId="3" fontId="9" fillId="0" borderId="5" xfId="0" applyNumberFormat="1" applyFont="1" applyFill="1" applyBorder="1" applyAlignment="1">
      <alignment horizontal="center" vertical="center"/>
    </xf>
    <xf numFmtId="3" fontId="9" fillId="0" borderId="5" xfId="0" applyNumberFormat="1" applyFont="1" applyBorder="1" applyAlignment="1">
      <alignment horizontal="center" vertical="center"/>
    </xf>
    <xf numFmtId="3" fontId="9" fillId="0" borderId="7" xfId="0" applyNumberFormat="1" applyFont="1" applyFill="1" applyBorder="1" applyAlignment="1">
      <alignment horizontal="center" vertical="center"/>
    </xf>
    <xf numFmtId="3" fontId="14" fillId="26" borderId="9" xfId="0" applyNumberFormat="1" applyFont="1" applyFill="1" applyBorder="1" applyAlignment="1">
      <alignment horizontal="center" vertical="center" wrapText="1"/>
    </xf>
    <xf numFmtId="3" fontId="14" fillId="26" borderId="11" xfId="0" applyNumberFormat="1" applyFont="1" applyFill="1" applyBorder="1" applyAlignment="1">
      <alignment horizontal="center" vertical="center"/>
    </xf>
    <xf numFmtId="3" fontId="14" fillId="26" borderId="8" xfId="0" applyNumberFormat="1" applyFont="1" applyFill="1" applyBorder="1" applyAlignment="1">
      <alignment horizontal="center" vertical="center"/>
    </xf>
    <xf numFmtId="3" fontId="12" fillId="0" borderId="0" xfId="0" applyNumberFormat="1" applyFont="1" applyBorder="1" applyAlignment="1">
      <alignment horizontal="center"/>
    </xf>
    <xf numFmtId="3" fontId="12" fillId="0" borderId="2" xfId="0" applyNumberFormat="1" applyFont="1" applyBorder="1" applyAlignment="1">
      <alignment horizontal="center"/>
    </xf>
    <xf numFmtId="0" fontId="12" fillId="0" borderId="0" xfId="0" applyFont="1" applyFill="1" applyBorder="1" applyAlignment="1">
      <alignment horizontal="center"/>
    </xf>
    <xf numFmtId="3" fontId="12" fillId="0" borderId="0" xfId="0" applyNumberFormat="1" applyFont="1" applyFill="1" applyBorder="1" applyAlignment="1">
      <alignment horizontal="center"/>
    </xf>
    <xf numFmtId="3" fontId="12" fillId="0" borderId="2" xfId="0" applyNumberFormat="1" applyFont="1" applyFill="1" applyBorder="1" applyAlignment="1">
      <alignment horizontal="center"/>
    </xf>
    <xf numFmtId="0" fontId="12" fillId="0" borderId="5" xfId="0" applyFont="1" applyFill="1" applyBorder="1" applyAlignment="1">
      <alignment horizontal="center"/>
    </xf>
    <xf numFmtId="3" fontId="12" fillId="0" borderId="5" xfId="0" applyNumberFormat="1" applyFont="1" applyFill="1" applyBorder="1" applyAlignment="1">
      <alignment horizontal="center"/>
    </xf>
    <xf numFmtId="0" fontId="3" fillId="0" borderId="0" xfId="0" applyFont="1" applyFill="1" applyBorder="1"/>
    <xf numFmtId="3" fontId="3" fillId="0" borderId="0" xfId="0" applyNumberFormat="1" applyFont="1" applyFill="1" applyBorder="1"/>
    <xf numFmtId="0" fontId="52" fillId="0" borderId="0" xfId="0" applyFont="1" applyFill="1" applyBorder="1"/>
    <xf numFmtId="0" fontId="39" fillId="0" borderId="0" xfId="0" applyFont="1" applyFill="1" applyBorder="1"/>
    <xf numFmtId="0" fontId="84" fillId="29" borderId="6" xfId="0" applyFont="1" applyFill="1" applyBorder="1" applyAlignment="1">
      <alignment horizontal="center" vertical="center"/>
    </xf>
    <xf numFmtId="3" fontId="8" fillId="0" borderId="0" xfId="0" applyNumberFormat="1" applyFont="1" applyBorder="1"/>
    <xf numFmtId="0" fontId="53" fillId="0" borderId="0" xfId="0" applyFont="1" applyFill="1" applyBorder="1" applyAlignment="1">
      <alignment vertical="center" wrapText="1"/>
    </xf>
    <xf numFmtId="3" fontId="11" fillId="0" borderId="11" xfId="0" applyNumberFormat="1" applyFont="1" applyBorder="1" applyAlignment="1">
      <alignment horizontal="center" vertical="center"/>
    </xf>
    <xf numFmtId="167" fontId="9" fillId="0" borderId="0" xfId="0" applyNumberFormat="1" applyFont="1" applyFill="1" applyBorder="1" applyAlignment="1">
      <alignment horizontal="center" vertical="center"/>
    </xf>
    <xf numFmtId="0" fontId="56" fillId="26" borderId="9" xfId="0" applyFont="1" applyFill="1" applyBorder="1" applyAlignment="1">
      <alignment horizontal="center" vertical="center"/>
    </xf>
    <xf numFmtId="0" fontId="56" fillId="26" borderId="11" xfId="0" applyFont="1" applyFill="1" applyBorder="1" applyAlignment="1">
      <alignment horizontal="center" vertical="center"/>
    </xf>
    <xf numFmtId="0" fontId="56" fillId="26" borderId="8" xfId="0" applyFont="1" applyFill="1" applyBorder="1" applyAlignment="1">
      <alignment horizontal="center" vertical="center"/>
    </xf>
    <xf numFmtId="3" fontId="11" fillId="0" borderId="11" xfId="0" applyNumberFormat="1" applyFont="1" applyFill="1" applyBorder="1" applyAlignment="1">
      <alignment horizontal="center" vertical="center"/>
    </xf>
    <xf numFmtId="167" fontId="11" fillId="0" borderId="11" xfId="0" applyNumberFormat="1" applyFont="1" applyFill="1" applyBorder="1" applyAlignment="1">
      <alignment horizontal="center" vertical="center"/>
    </xf>
    <xf numFmtId="0" fontId="11" fillId="0" borderId="11" xfId="0" applyFont="1" applyFill="1" applyBorder="1" applyAlignment="1">
      <alignment horizontal="center" vertical="center"/>
    </xf>
    <xf numFmtId="0" fontId="11" fillId="0" borderId="8" xfId="0" applyFont="1" applyFill="1" applyBorder="1" applyAlignment="1">
      <alignment horizontal="center" vertical="center"/>
    </xf>
    <xf numFmtId="0" fontId="43" fillId="0" borderId="0" xfId="0" applyFont="1" applyFill="1" applyBorder="1" applyAlignment="1">
      <alignment vertical="center" wrapText="1"/>
    </xf>
    <xf numFmtId="0" fontId="42" fillId="0" borderId="0" xfId="0" applyFont="1" applyFill="1" applyBorder="1" applyAlignment="1">
      <alignment vertical="center" wrapText="1"/>
    </xf>
    <xf numFmtId="167" fontId="9" fillId="0" borderId="5" xfId="0" applyNumberFormat="1" applyFont="1" applyFill="1" applyBorder="1" applyAlignment="1">
      <alignment horizontal="center" vertical="center"/>
    </xf>
    <xf numFmtId="167" fontId="9" fillId="0" borderId="7" xfId="0" applyNumberFormat="1" applyFont="1" applyFill="1" applyBorder="1" applyAlignment="1">
      <alignment horizontal="center" vertical="center"/>
    </xf>
    <xf numFmtId="0" fontId="6" fillId="0" borderId="0" xfId="0" applyFont="1" applyFill="1" applyBorder="1" applyAlignment="1">
      <alignment horizontal="left" vertical="center" wrapText="1"/>
    </xf>
    <xf numFmtId="0" fontId="48" fillId="27" borderId="3" xfId="0" applyFont="1" applyFill="1" applyBorder="1" applyAlignment="1">
      <alignment horizontal="center" vertical="center" wrapText="1"/>
    </xf>
    <xf numFmtId="0" fontId="48" fillId="27" borderId="10" xfId="0" applyFont="1" applyFill="1" applyBorder="1" applyAlignment="1">
      <alignment horizontal="center" vertical="center" wrapText="1"/>
    </xf>
    <xf numFmtId="0" fontId="48" fillId="27" borderId="15" xfId="0" applyFont="1" applyFill="1" applyBorder="1" applyAlignment="1">
      <alignment horizontal="center" vertical="center"/>
    </xf>
    <xf numFmtId="0" fontId="48" fillId="27" borderId="14" xfId="0" applyFont="1" applyFill="1" applyBorder="1" applyAlignment="1">
      <alignment horizontal="center" vertical="center"/>
    </xf>
    <xf numFmtId="3" fontId="48" fillId="27" borderId="5" xfId="0" applyNumberFormat="1" applyFont="1" applyFill="1" applyBorder="1" applyAlignment="1">
      <alignment horizontal="center" vertical="center" wrapText="1"/>
    </xf>
    <xf numFmtId="3" fontId="48" fillId="27" borderId="7" xfId="0" applyNumberFormat="1" applyFont="1" applyFill="1" applyBorder="1" applyAlignment="1">
      <alignment horizontal="center" vertical="center" wrapText="1"/>
    </xf>
    <xf numFmtId="167" fontId="9" fillId="0" borderId="2" xfId="0" applyNumberFormat="1" applyFont="1" applyFill="1" applyBorder="1" applyAlignment="1">
      <alignment horizontal="center" vertical="center"/>
    </xf>
    <xf numFmtId="0" fontId="47" fillId="0" borderId="0" xfId="0" applyFont="1" applyFill="1" applyBorder="1" applyAlignment="1">
      <alignment vertical="center" wrapText="1"/>
    </xf>
    <xf numFmtId="0" fontId="48" fillId="27" borderId="11" xfId="0" applyFont="1" applyFill="1" applyBorder="1" applyAlignment="1">
      <alignment horizontal="center" vertical="center"/>
    </xf>
    <xf numFmtId="0" fontId="48" fillId="27" borderId="11" xfId="0" applyFont="1" applyFill="1" applyBorder="1" applyAlignment="1">
      <alignment horizontal="center" vertical="center" wrapText="1"/>
    </xf>
    <xf numFmtId="0" fontId="48" fillId="27" borderId="8" xfId="0" applyFont="1" applyFill="1" applyBorder="1" applyAlignment="1">
      <alignment horizontal="center" vertical="center" wrapText="1"/>
    </xf>
    <xf numFmtId="3" fontId="9" fillId="0" borderId="0" xfId="0" applyNumberFormat="1" applyFont="1" applyFill="1" applyBorder="1" applyAlignment="1">
      <alignment horizontal="center" vertical="center"/>
    </xf>
    <xf numFmtId="3" fontId="8" fillId="0" borderId="11" xfId="0" applyNumberFormat="1" applyFont="1" applyFill="1" applyBorder="1" applyAlignment="1">
      <alignment horizontal="center" vertical="center"/>
    </xf>
    <xf numFmtId="0" fontId="48" fillId="27" borderId="15" xfId="0" applyFont="1" applyFill="1" applyBorder="1" applyAlignment="1">
      <alignment horizontal="center" vertical="center" wrapText="1"/>
    </xf>
    <xf numFmtId="0" fontId="48" fillId="27" borderId="14" xfId="0" applyFont="1" applyFill="1" applyBorder="1" applyAlignment="1">
      <alignment horizontal="center" vertical="center" wrapText="1"/>
    </xf>
    <xf numFmtId="0" fontId="57" fillId="0" borderId="0" xfId="0" applyFont="1" applyFill="1" applyBorder="1" applyAlignment="1">
      <alignment horizontal="left" vertical="center" wrapText="1"/>
    </xf>
    <xf numFmtId="0" fontId="48" fillId="27" borderId="13" xfId="0" applyFont="1" applyFill="1" applyBorder="1" applyAlignment="1">
      <alignment horizontal="center" vertical="center"/>
    </xf>
    <xf numFmtId="3" fontId="8" fillId="0" borderId="0" xfId="0" applyNumberFormat="1" applyFont="1" applyFill="1" applyBorder="1" applyAlignment="1">
      <alignment horizontal="center" vertical="center"/>
    </xf>
    <xf numFmtId="0" fontId="14" fillId="26" borderId="9" xfId="80" applyFont="1" applyFill="1" applyBorder="1" applyAlignment="1">
      <alignment horizontal="left" vertical="center" wrapText="1"/>
    </xf>
    <xf numFmtId="0" fontId="14" fillId="26" borderId="11" xfId="80" applyFont="1" applyFill="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48" fillId="27" borderId="13" xfId="0" applyFont="1" applyFill="1" applyBorder="1" applyAlignment="1">
      <alignment horizontal="center" vertical="center" wrapText="1"/>
    </xf>
    <xf numFmtId="0" fontId="48" fillId="27" borderId="6" xfId="0" applyFont="1" applyFill="1" applyBorder="1" applyAlignment="1">
      <alignment horizontal="center" vertical="center" wrapText="1"/>
    </xf>
    <xf numFmtId="3" fontId="36" fillId="25" borderId="6" xfId="0" applyNumberFormat="1" applyFont="1" applyFill="1" applyBorder="1" applyAlignment="1">
      <alignment horizontal="center" vertical="center" wrapText="1"/>
    </xf>
    <xf numFmtId="3" fontId="36" fillId="25" borderId="5" xfId="0" applyNumberFormat="1" applyFont="1" applyFill="1" applyBorder="1" applyAlignment="1">
      <alignment horizontal="center" vertical="center" wrapText="1"/>
    </xf>
    <xf numFmtId="0" fontId="35" fillId="0" borderId="0" xfId="0" applyFont="1" applyFill="1" applyBorder="1" applyAlignment="1">
      <alignment horizontal="left" vertical="center" wrapText="1"/>
    </xf>
    <xf numFmtId="3" fontId="36" fillId="24" borderId="3" xfId="0" applyNumberFormat="1" applyFont="1" applyFill="1" applyBorder="1" applyAlignment="1">
      <alignment horizontal="center" vertical="center" wrapText="1"/>
    </xf>
    <xf numFmtId="3" fontId="36" fillId="24" borderId="10" xfId="0" applyNumberFormat="1" applyFont="1" applyFill="1" applyBorder="1" applyAlignment="1">
      <alignment horizontal="center" vertical="center" wrapText="1"/>
    </xf>
    <xf numFmtId="3" fontId="36" fillId="24" borderId="15" xfId="0" applyNumberFormat="1" applyFont="1" applyFill="1" applyBorder="1" applyAlignment="1">
      <alignment horizontal="center" vertical="center" wrapText="1"/>
    </xf>
    <xf numFmtId="3" fontId="36" fillId="24" borderId="14" xfId="0" applyNumberFormat="1" applyFont="1" applyFill="1" applyBorder="1" applyAlignment="1">
      <alignment horizontal="center" vertical="center" wrapText="1"/>
    </xf>
    <xf numFmtId="0" fontId="12" fillId="0" borderId="0" xfId="0" applyFont="1" applyBorder="1" applyAlignment="1">
      <alignment horizontal="left" vertical="top" wrapText="1"/>
    </xf>
    <xf numFmtId="0" fontId="53" fillId="0" borderId="0" xfId="0" applyFont="1" applyFill="1" applyBorder="1" applyAlignment="1">
      <alignment horizontal="left" vertical="center" wrapText="1"/>
    </xf>
    <xf numFmtId="0" fontId="36" fillId="24" borderId="15" xfId="0" applyFont="1" applyFill="1" applyBorder="1" applyAlignment="1">
      <alignment horizontal="center" vertical="center"/>
    </xf>
    <xf numFmtId="0" fontId="41" fillId="26" borderId="9" xfId="0" applyFont="1" applyFill="1" applyBorder="1" applyAlignment="1">
      <alignment horizontal="center" vertical="center"/>
    </xf>
    <xf numFmtId="0" fontId="41" fillId="26" borderId="11" xfId="0" applyFont="1" applyFill="1" applyBorder="1" applyAlignment="1">
      <alignment horizontal="center" vertical="center"/>
    </xf>
    <xf numFmtId="0" fontId="41" fillId="26" borderId="8" xfId="0" applyFont="1" applyFill="1" applyBorder="1" applyAlignment="1">
      <alignment horizontal="center" vertical="center"/>
    </xf>
    <xf numFmtId="0" fontId="62" fillId="0" borderId="0" xfId="0" applyFont="1" applyFill="1" applyBorder="1" applyAlignment="1">
      <alignment horizontal="left" vertical="center" wrapText="1"/>
    </xf>
    <xf numFmtId="0" fontId="53" fillId="0" borderId="0" xfId="0" applyFont="1" applyFill="1" applyAlignment="1">
      <alignment vertical="center" wrapText="1"/>
    </xf>
    <xf numFmtId="0" fontId="57" fillId="0" borderId="0" xfId="0" applyFont="1" applyFill="1" applyAlignment="1">
      <alignment vertical="center" wrapText="1"/>
    </xf>
    <xf numFmtId="0" fontId="47" fillId="0" borderId="0" xfId="0" applyFont="1" applyFill="1" applyBorder="1" applyAlignment="1">
      <alignment horizontal="left" vertical="center" wrapText="1"/>
    </xf>
    <xf numFmtId="0" fontId="53" fillId="0" borderId="0" xfId="0" applyFont="1" applyFill="1" applyAlignment="1">
      <alignment horizontal="left" vertical="center" wrapText="1"/>
    </xf>
    <xf numFmtId="0" fontId="57" fillId="0" borderId="0" xfId="0" applyFont="1" applyFill="1" applyAlignment="1">
      <alignment horizontal="left" vertical="center" wrapText="1"/>
    </xf>
    <xf numFmtId="167" fontId="13" fillId="0" borderId="0" xfId="0" applyNumberFormat="1" applyFont="1" applyBorder="1" applyAlignment="1">
      <alignment horizontal="center" vertical="center"/>
    </xf>
    <xf numFmtId="167" fontId="13" fillId="0" borderId="2" xfId="0" applyNumberFormat="1" applyFont="1" applyBorder="1" applyAlignment="1">
      <alignment horizontal="center" vertical="center"/>
    </xf>
    <xf numFmtId="3" fontId="36" fillId="24" borderId="13" xfId="0" applyNumberFormat="1" applyFont="1" applyFill="1" applyBorder="1" applyAlignment="1">
      <alignment horizontal="center" vertical="center" wrapText="1"/>
    </xf>
    <xf numFmtId="3" fontId="36" fillId="24" borderId="6" xfId="0" applyNumberFormat="1" applyFont="1" applyFill="1" applyBorder="1" applyAlignment="1">
      <alignment horizontal="center" vertical="center" wrapText="1"/>
    </xf>
    <xf numFmtId="3" fontId="36" fillId="25" borderId="7" xfId="0" applyNumberFormat="1" applyFont="1" applyFill="1" applyBorder="1" applyAlignment="1">
      <alignment horizontal="center" vertical="center" wrapText="1"/>
    </xf>
    <xf numFmtId="167" fontId="13" fillId="0" borderId="5" xfId="0" applyNumberFormat="1" applyFont="1" applyBorder="1" applyAlignment="1">
      <alignment horizontal="center" vertical="center"/>
    </xf>
    <xf numFmtId="167" fontId="13" fillId="0" borderId="7" xfId="0" applyNumberFormat="1" applyFont="1" applyBorder="1" applyAlignment="1">
      <alignment horizontal="center" vertical="center"/>
    </xf>
    <xf numFmtId="0" fontId="81" fillId="26" borderId="4" xfId="0" applyFont="1" applyFill="1" applyBorder="1" applyAlignment="1">
      <alignment horizontal="left" vertical="center" wrapText="1"/>
    </xf>
    <xf numFmtId="0" fontId="81" fillId="26" borderId="0" xfId="0" applyFont="1" applyFill="1" applyBorder="1" applyAlignment="1">
      <alignment horizontal="left" vertical="center" wrapText="1"/>
    </xf>
    <xf numFmtId="0" fontId="81" fillId="26" borderId="2" xfId="0" applyFont="1" applyFill="1" applyBorder="1" applyAlignment="1">
      <alignment horizontal="left" vertical="center" wrapText="1"/>
    </xf>
    <xf numFmtId="0" fontId="56" fillId="26" borderId="9" xfId="0" applyFont="1" applyFill="1" applyBorder="1" applyAlignment="1">
      <alignment horizontal="left" vertical="center"/>
    </xf>
    <xf numFmtId="0" fontId="56" fillId="26" borderId="11" xfId="0" applyFont="1" applyFill="1" applyBorder="1" applyAlignment="1">
      <alignment horizontal="left" vertical="center"/>
    </xf>
    <xf numFmtId="0" fontId="56" fillId="26" borderId="8" xfId="0" applyFont="1" applyFill="1" applyBorder="1" applyAlignment="1">
      <alignment horizontal="left" vertical="center"/>
    </xf>
    <xf numFmtId="0" fontId="56" fillId="26" borderId="13" xfId="0" applyFont="1" applyFill="1" applyBorder="1" applyAlignment="1">
      <alignment horizontal="left" vertical="center" wrapText="1"/>
    </xf>
    <xf numFmtId="0" fontId="56" fillId="26" borderId="15" xfId="0" applyFont="1" applyFill="1" applyBorder="1" applyAlignment="1">
      <alignment horizontal="left" vertical="center" wrapText="1"/>
    </xf>
    <xf numFmtId="0" fontId="56" fillId="26" borderId="14" xfId="0" applyFont="1" applyFill="1" applyBorder="1" applyAlignment="1">
      <alignment horizontal="left" vertical="center" wrapText="1"/>
    </xf>
    <xf numFmtId="0" fontId="81" fillId="26" borderId="6" xfId="0" applyFont="1" applyFill="1" applyBorder="1" applyAlignment="1">
      <alignment horizontal="left" vertical="center" wrapText="1"/>
    </xf>
    <xf numFmtId="0" fontId="81" fillId="26" borderId="5" xfId="0" applyFont="1" applyFill="1" applyBorder="1" applyAlignment="1">
      <alignment horizontal="left" vertical="center" wrapText="1"/>
    </xf>
    <xf numFmtId="0" fontId="81" fillId="26" borderId="7" xfId="0" applyFont="1" applyFill="1" applyBorder="1" applyAlignment="1">
      <alignment horizontal="left" vertical="center" wrapText="1"/>
    </xf>
    <xf numFmtId="0" fontId="81" fillId="26" borderId="4" xfId="0" applyFont="1" applyFill="1" applyBorder="1" applyAlignment="1">
      <alignment horizontal="left" vertical="center"/>
    </xf>
    <xf numFmtId="0" fontId="81" fillId="26" borderId="0" xfId="0" applyFont="1" applyFill="1" applyBorder="1" applyAlignment="1">
      <alignment horizontal="left" vertical="center"/>
    </xf>
    <xf numFmtId="0" fontId="81" fillId="26" borderId="2" xfId="0" applyFont="1" applyFill="1" applyBorder="1" applyAlignment="1">
      <alignment horizontal="left" vertical="center"/>
    </xf>
    <xf numFmtId="0" fontId="56" fillId="26" borderId="4" xfId="0" applyFont="1" applyFill="1" applyBorder="1" applyAlignment="1">
      <alignment horizontal="left" vertical="center"/>
    </xf>
    <xf numFmtId="0" fontId="56" fillId="26" borderId="0" xfId="0" applyFont="1" applyFill="1" applyBorder="1" applyAlignment="1">
      <alignment horizontal="left" vertical="center"/>
    </xf>
    <xf numFmtId="0" fontId="56" fillId="26" borderId="2" xfId="0" applyFont="1" applyFill="1" applyBorder="1" applyAlignment="1">
      <alignment horizontal="left" vertical="center"/>
    </xf>
    <xf numFmtId="0" fontId="81" fillId="26" borderId="6" xfId="0" applyFont="1" applyFill="1" applyBorder="1" applyAlignment="1">
      <alignment horizontal="left" vertical="center"/>
    </xf>
    <xf numFmtId="0" fontId="81" fillId="26" borderId="5" xfId="0" applyFont="1" applyFill="1" applyBorder="1" applyAlignment="1">
      <alignment horizontal="left" vertical="center"/>
    </xf>
    <xf numFmtId="0" fontId="81" fillId="26" borderId="7" xfId="0" applyFont="1" applyFill="1" applyBorder="1" applyAlignment="1">
      <alignment horizontal="left" vertical="center"/>
    </xf>
    <xf numFmtId="0" fontId="56" fillId="26" borderId="4" xfId="0" applyFont="1" applyFill="1" applyBorder="1" applyAlignment="1">
      <alignment horizontal="left" vertical="center" wrapText="1"/>
    </xf>
    <xf numFmtId="0" fontId="56" fillId="26" borderId="0" xfId="0" applyFont="1" applyFill="1" applyBorder="1" applyAlignment="1">
      <alignment horizontal="left" vertical="center" wrapText="1"/>
    </xf>
    <xf numFmtId="0" fontId="56" fillId="26" borderId="2" xfId="0" applyFont="1" applyFill="1" applyBorder="1" applyAlignment="1">
      <alignment horizontal="left" vertical="center" wrapText="1"/>
    </xf>
    <xf numFmtId="0" fontId="53" fillId="0" borderId="0" xfId="0" applyFont="1" applyFill="1" applyBorder="1" applyAlignment="1">
      <alignment horizontal="left" wrapText="1"/>
    </xf>
    <xf numFmtId="0" fontId="48" fillId="27" borderId="7" xfId="0" applyFont="1" applyFill="1" applyBorder="1" applyAlignment="1">
      <alignment horizontal="center" vertical="center" wrapText="1"/>
    </xf>
    <xf numFmtId="0" fontId="53" fillId="0" borderId="0" xfId="63" applyFont="1" applyBorder="1" applyAlignment="1">
      <alignment horizontal="left" vertical="center" wrapText="1"/>
    </xf>
    <xf numFmtId="3" fontId="48" fillId="27" borderId="11"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xf>
    <xf numFmtId="166" fontId="9" fillId="0" borderId="0" xfId="0" applyNumberFormat="1" applyFont="1" applyFill="1" applyBorder="1" applyAlignment="1">
      <alignment horizontal="center" vertical="center"/>
    </xf>
    <xf numFmtId="166" fontId="9" fillId="0" borderId="2" xfId="0" applyNumberFormat="1" applyFont="1" applyFill="1" applyBorder="1" applyAlignment="1">
      <alignment horizontal="center" vertical="center"/>
    </xf>
    <xf numFmtId="166" fontId="8" fillId="0" borderId="5" xfId="0" applyNumberFormat="1" applyFont="1" applyFill="1" applyBorder="1" applyAlignment="1">
      <alignment horizontal="center" vertical="center"/>
    </xf>
    <xf numFmtId="166" fontId="9" fillId="0" borderId="5" xfId="0" applyNumberFormat="1" applyFont="1" applyFill="1" applyBorder="1" applyAlignment="1">
      <alignment horizontal="center" vertical="center"/>
    </xf>
    <xf numFmtId="166" fontId="9" fillId="0" borderId="7" xfId="0" applyNumberFormat="1" applyFont="1" applyFill="1" applyBorder="1" applyAlignment="1">
      <alignment horizontal="center" vertical="center"/>
    </xf>
    <xf numFmtId="167" fontId="8" fillId="0" borderId="0" xfId="0" applyNumberFormat="1" applyFont="1" applyFill="1" applyBorder="1" applyAlignment="1">
      <alignment horizontal="center" vertical="center"/>
    </xf>
    <xf numFmtId="167" fontId="8" fillId="0" borderId="5" xfId="0" applyNumberFormat="1" applyFont="1" applyFill="1" applyBorder="1" applyAlignment="1">
      <alignment horizontal="center" vertical="center"/>
    </xf>
    <xf numFmtId="0" fontId="14" fillId="26" borderId="11" xfId="64" applyFont="1" applyFill="1" applyBorder="1" applyAlignment="1">
      <alignment horizontal="left" vertical="center" wrapText="1"/>
    </xf>
    <xf numFmtId="0" fontId="14" fillId="26" borderId="8" xfId="64" applyFont="1" applyFill="1" applyBorder="1" applyAlignment="1">
      <alignment horizontal="left" vertical="center" wrapText="1"/>
    </xf>
    <xf numFmtId="0" fontId="12" fillId="0" borderId="2" xfId="0" applyFont="1" applyBorder="1" applyAlignment="1">
      <alignment horizontal="left" vertical="center" wrapText="1"/>
    </xf>
    <xf numFmtId="2" fontId="43" fillId="0" borderId="15" xfId="65" applyNumberFormat="1" applyFont="1" applyFill="1" applyBorder="1" applyAlignment="1">
      <alignment horizontal="left" vertical="center" wrapText="1"/>
    </xf>
    <xf numFmtId="0" fontId="49" fillId="0" borderId="15" xfId="66" applyFont="1" applyBorder="1" applyAlignment="1">
      <alignment horizontal="left" vertical="center" wrapText="1"/>
    </xf>
    <xf numFmtId="0" fontId="56" fillId="26" borderId="3" xfId="66" applyFont="1" applyFill="1" applyBorder="1" applyAlignment="1">
      <alignment horizontal="center" vertical="center"/>
    </xf>
    <xf numFmtId="0" fontId="56" fillId="26" borderId="10" xfId="66" applyFont="1" applyFill="1" applyBorder="1" applyAlignment="1">
      <alignment horizontal="center" vertical="center"/>
    </xf>
    <xf numFmtId="0" fontId="56" fillId="26" borderId="15" xfId="66" applyFont="1" applyFill="1" applyBorder="1" applyAlignment="1">
      <alignment horizontal="center" vertical="center"/>
    </xf>
    <xf numFmtId="0" fontId="56" fillId="26" borderId="14" xfId="66" applyFont="1" applyFill="1" applyBorder="1" applyAlignment="1">
      <alignment horizontal="center" vertical="center"/>
    </xf>
    <xf numFmtId="2" fontId="44" fillId="0" borderId="0" xfId="65" applyNumberFormat="1" applyFont="1" applyFill="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48" fillId="26" borderId="3" xfId="0" applyFont="1" applyFill="1" applyBorder="1" applyAlignment="1">
      <alignment horizontal="center" vertical="center"/>
    </xf>
    <xf numFmtId="0" fontId="48" fillId="26" borderId="10" xfId="0" applyFont="1" applyFill="1" applyBorder="1" applyAlignment="1">
      <alignment horizontal="center" vertical="center"/>
    </xf>
    <xf numFmtId="0" fontId="48" fillId="26" borderId="15" xfId="0" applyFont="1" applyFill="1" applyBorder="1" applyAlignment="1">
      <alignment horizontal="center" vertical="center"/>
    </xf>
    <xf numFmtId="0" fontId="48" fillId="26" borderId="14" xfId="0" applyFont="1" applyFill="1" applyBorder="1" applyAlignment="1">
      <alignment horizontal="center" vertical="center"/>
    </xf>
    <xf numFmtId="0" fontId="42" fillId="0" borderId="0" xfId="64" applyFont="1" applyBorder="1" applyAlignment="1">
      <alignment horizontal="left" vertical="center" wrapText="1"/>
    </xf>
    <xf numFmtId="0" fontId="3" fillId="0" borderId="0" xfId="0" applyFont="1" applyBorder="1" applyAlignment="1">
      <alignment horizontal="left" vertical="center" wrapText="1"/>
    </xf>
    <xf numFmtId="0" fontId="48" fillId="26" borderId="9" xfId="64" applyFont="1" applyFill="1" applyBorder="1" applyAlignment="1">
      <alignment horizontal="center" vertical="center"/>
    </xf>
    <xf numFmtId="0" fontId="48" fillId="26" borderId="11" xfId="64" applyFont="1" applyFill="1" applyBorder="1" applyAlignment="1">
      <alignment horizontal="center" vertical="center"/>
    </xf>
    <xf numFmtId="0" fontId="48" fillId="26" borderId="8" xfId="64" applyFont="1" applyFill="1" applyBorder="1" applyAlignment="1">
      <alignment horizontal="center" vertical="center"/>
    </xf>
    <xf numFmtId="0" fontId="49" fillId="0" borderId="0" xfId="0" applyFont="1" applyBorder="1" applyAlignment="1">
      <alignment horizontal="left" vertical="center" wrapText="1"/>
    </xf>
    <xf numFmtId="0" fontId="57" fillId="0" borderId="0" xfId="0" applyFont="1" applyBorder="1" applyAlignment="1">
      <alignment horizontal="left" wrapText="1"/>
    </xf>
    <xf numFmtId="0" fontId="48" fillId="26" borderId="13" xfId="0" applyFont="1" applyFill="1" applyBorder="1" applyAlignment="1">
      <alignment horizontal="center" vertical="center" wrapText="1"/>
    </xf>
    <xf numFmtId="0" fontId="48" fillId="26" borderId="14" xfId="0" applyFont="1" applyFill="1" applyBorder="1" applyAlignment="1">
      <alignment horizontal="center" vertical="center" wrapText="1"/>
    </xf>
    <xf numFmtId="0" fontId="75" fillId="26" borderId="0" xfId="66" applyFont="1" applyFill="1" applyBorder="1" applyAlignment="1">
      <alignment horizontal="center" vertical="center" wrapText="1"/>
    </xf>
    <xf numFmtId="0" fontId="48" fillId="26" borderId="9" xfId="66" applyFont="1" applyFill="1" applyBorder="1" applyAlignment="1">
      <alignment horizontal="center"/>
    </xf>
    <xf numFmtId="0" fontId="48" fillId="26" borderId="11" xfId="66" applyFont="1" applyFill="1" applyBorder="1" applyAlignment="1">
      <alignment horizontal="center"/>
    </xf>
    <xf numFmtId="0" fontId="48" fillId="26" borderId="8" xfId="66" applyFont="1" applyFill="1" applyBorder="1" applyAlignment="1">
      <alignment horizontal="center"/>
    </xf>
    <xf numFmtId="0" fontId="38" fillId="26" borderId="9" xfId="0" applyFont="1" applyFill="1" applyBorder="1" applyAlignment="1">
      <alignment horizontal="center" vertical="center"/>
    </xf>
    <xf numFmtId="0" fontId="38" fillId="26" borderId="11" xfId="0" applyFont="1" applyFill="1" applyBorder="1" applyAlignment="1">
      <alignment horizontal="center" vertical="center"/>
    </xf>
    <xf numFmtId="0" fontId="38" fillId="26" borderId="8" xfId="0" applyFont="1" applyFill="1" applyBorder="1" applyAlignment="1">
      <alignment horizontal="center" vertical="center"/>
    </xf>
    <xf numFmtId="0" fontId="48" fillId="26" borderId="5" xfId="0" applyFont="1" applyFill="1" applyBorder="1" applyAlignment="1">
      <alignment horizontal="center" vertical="center"/>
    </xf>
    <xf numFmtId="0" fontId="48" fillId="26" borderId="3" xfId="0" applyFont="1" applyFill="1" applyBorder="1" applyAlignment="1">
      <alignment horizontal="center" vertical="center" wrapText="1"/>
    </xf>
    <xf numFmtId="0" fontId="12" fillId="0" borderId="0" xfId="64" applyFont="1" applyAlignment="1">
      <alignment horizontal="left" wrapText="1"/>
    </xf>
    <xf numFmtId="0" fontId="68" fillId="0" borderId="0" xfId="64" applyFont="1" applyAlignment="1">
      <alignment horizontal="left" wrapText="1"/>
    </xf>
    <xf numFmtId="0" fontId="6" fillId="0" borderId="0" xfId="0" applyFont="1" applyAlignment="1">
      <alignment horizontal="left" wrapText="1"/>
    </xf>
    <xf numFmtId="0" fontId="49" fillId="0" borderId="0" xfId="0" applyFont="1" applyBorder="1" applyAlignment="1">
      <alignment horizontal="left" wrapText="1"/>
    </xf>
    <xf numFmtId="0" fontId="48" fillId="26" borderId="15" xfId="0" applyFont="1" applyFill="1" applyBorder="1" applyAlignment="1">
      <alignment horizontal="center"/>
    </xf>
    <xf numFmtId="0" fontId="48" fillId="26" borderId="14" xfId="0" applyFont="1" applyFill="1" applyBorder="1" applyAlignment="1">
      <alignment horizontal="center"/>
    </xf>
    <xf numFmtId="0" fontId="42" fillId="0" borderId="0" xfId="0" applyFont="1" applyBorder="1" applyAlignment="1">
      <alignment horizontal="left" vertical="top" wrapText="1"/>
    </xf>
    <xf numFmtId="0" fontId="48" fillId="26" borderId="3" xfId="66" applyFont="1" applyFill="1" applyBorder="1" applyAlignment="1">
      <alignment horizontal="center" vertical="center"/>
    </xf>
    <xf numFmtId="0" fontId="48" fillId="26" borderId="10" xfId="66" applyFont="1" applyFill="1" applyBorder="1" applyAlignment="1">
      <alignment horizontal="center" vertical="center"/>
    </xf>
    <xf numFmtId="1" fontId="48" fillId="26" borderId="15" xfId="66" applyNumberFormat="1" applyFont="1" applyFill="1" applyBorder="1" applyAlignment="1">
      <alignment horizontal="center" vertical="center" wrapText="1"/>
    </xf>
    <xf numFmtId="1" fontId="48" fillId="26" borderId="5" xfId="66" applyNumberFormat="1" applyFont="1" applyFill="1" applyBorder="1" applyAlignment="1">
      <alignment horizontal="center" vertical="center" wrapText="1"/>
    </xf>
    <xf numFmtId="0" fontId="48" fillId="26" borderId="1" xfId="66" applyFont="1" applyFill="1" applyBorder="1" applyAlignment="1">
      <alignment horizontal="center" vertical="center" wrapText="1"/>
    </xf>
    <xf numFmtId="0" fontId="42" fillId="0" borderId="0" xfId="66" applyFont="1" applyAlignment="1">
      <alignment horizontal="left" vertical="center" wrapText="1"/>
    </xf>
    <xf numFmtId="0" fontId="47" fillId="0" borderId="0" xfId="0" applyFont="1" applyFill="1" applyBorder="1" applyAlignment="1">
      <alignment horizontal="left" wrapText="1"/>
    </xf>
    <xf numFmtId="0" fontId="14" fillId="26" borderId="3" xfId="0" applyFont="1" applyFill="1" applyBorder="1" applyAlignment="1">
      <alignment horizontal="center" vertical="center"/>
    </xf>
    <xf numFmtId="0" fontId="14" fillId="26" borderId="10" xfId="0" applyFont="1" applyFill="1" applyBorder="1" applyAlignment="1">
      <alignment horizontal="center" vertical="center"/>
    </xf>
    <xf numFmtId="3" fontId="14" fillId="26" borderId="15" xfId="0" applyNumberFormat="1" applyFont="1" applyFill="1" applyBorder="1" applyAlignment="1">
      <alignment horizontal="center" vertical="center"/>
    </xf>
    <xf numFmtId="3" fontId="14" fillId="26" borderId="14" xfId="0" applyNumberFormat="1" applyFont="1" applyFill="1" applyBorder="1" applyAlignment="1">
      <alignment horizontal="center" vertical="center"/>
    </xf>
    <xf numFmtId="0" fontId="3" fillId="0" borderId="0" xfId="0" applyFont="1" applyAlignment="1">
      <alignment horizontal="left" vertical="center" wrapText="1"/>
    </xf>
    <xf numFmtId="0" fontId="66" fillId="0" borderId="0" xfId="0" applyFont="1"/>
    <xf numFmtId="0" fontId="0" fillId="0" borderId="0" xfId="0" applyAlignment="1">
      <alignment horizontal="right"/>
    </xf>
    <xf numFmtId="0" fontId="85" fillId="0" borderId="0" xfId="0" applyFont="1"/>
    <xf numFmtId="0" fontId="3" fillId="30" borderId="11" xfId="0" applyFont="1" applyFill="1" applyBorder="1" applyAlignment="1">
      <alignment horizontal="left"/>
    </xf>
    <xf numFmtId="0" fontId="3" fillId="30" borderId="11" xfId="0" applyFont="1" applyFill="1" applyBorder="1" applyAlignment="1">
      <alignment horizontal="left"/>
    </xf>
    <xf numFmtId="0" fontId="0" fillId="0" borderId="0" xfId="0" applyAlignment="1">
      <alignment horizontal="left" indent="2"/>
    </xf>
    <xf numFmtId="0" fontId="0" fillId="0" borderId="0" xfId="0" applyFont="1" applyBorder="1" applyAlignment="1">
      <alignment horizontal="left"/>
    </xf>
    <xf numFmtId="0" fontId="0" fillId="0" borderId="0" xfId="0" applyBorder="1" applyAlignment="1">
      <alignment horizontal="left" vertical="center" wrapText="1"/>
    </xf>
    <xf numFmtId="0" fontId="0" fillId="0" borderId="0" xfId="0" applyFont="1" applyBorder="1" applyAlignment="1">
      <alignment horizontal="left" vertical="center" wrapText="1"/>
    </xf>
    <xf numFmtId="0" fontId="0" fillId="0" borderId="0" xfId="0" applyBorder="1" applyAlignment="1">
      <alignment horizontal="left"/>
    </xf>
    <xf numFmtId="2" fontId="0" fillId="0" borderId="0" xfId="0" applyNumberFormat="1" applyAlignment="1">
      <alignment horizontal="left" indent="2"/>
    </xf>
    <xf numFmtId="2" fontId="0" fillId="0" borderId="0" xfId="0" applyNumberFormat="1" applyBorder="1" applyAlignment="1">
      <alignment horizontal="left" indent="2"/>
    </xf>
    <xf numFmtId="0" fontId="0" fillId="0" borderId="5" xfId="0" applyBorder="1" applyAlignment="1">
      <alignment horizontal="left" indent="2"/>
    </xf>
    <xf numFmtId="0" fontId="0" fillId="0" borderId="5" xfId="0" applyFont="1" applyBorder="1" applyAlignment="1">
      <alignment horizontal="left"/>
    </xf>
    <xf numFmtId="0" fontId="3" fillId="0" borderId="5" xfId="0" applyFont="1" applyBorder="1" applyAlignment="1">
      <alignment horizontal="left"/>
    </xf>
    <xf numFmtId="0" fontId="3" fillId="0" borderId="0" xfId="0" applyFont="1" applyFill="1" applyAlignment="1">
      <alignment vertical="top"/>
    </xf>
    <xf numFmtId="0" fontId="3" fillId="0" borderId="0" xfId="0" applyFont="1" applyFill="1" applyAlignment="1">
      <alignment vertical="top" wrapText="1"/>
    </xf>
    <xf numFmtId="0" fontId="11" fillId="0" borderId="0" xfId="0" applyFont="1" applyAlignment="1">
      <alignment horizontal="left"/>
    </xf>
    <xf numFmtId="0" fontId="3" fillId="30" borderId="1" xfId="0" applyFont="1" applyFill="1" applyBorder="1" applyAlignment="1">
      <alignment horizontal="center" vertical="center"/>
    </xf>
    <xf numFmtId="0" fontId="3" fillId="30" borderId="11" xfId="0" applyFont="1" applyFill="1" applyBorder="1" applyAlignment="1">
      <alignment horizontal="center" vertical="center"/>
    </xf>
    <xf numFmtId="0" fontId="3" fillId="30" borderId="8" xfId="0" applyFont="1" applyFill="1" applyBorder="1" applyAlignment="1">
      <alignment horizontal="center" vertical="center"/>
    </xf>
    <xf numFmtId="0" fontId="3" fillId="30" borderId="9" xfId="0" applyFont="1" applyFill="1" applyBorder="1" applyAlignment="1">
      <alignment horizontal="center" vertical="center" wrapText="1"/>
    </xf>
    <xf numFmtId="0" fontId="3" fillId="30" borderId="8" xfId="0" applyFont="1" applyFill="1" applyBorder="1" applyAlignment="1">
      <alignment horizontal="center" vertical="center" wrapText="1"/>
    </xf>
    <xf numFmtId="0" fontId="3" fillId="30" borderId="9" xfId="0" applyFont="1" applyFill="1" applyBorder="1" applyAlignment="1">
      <alignment horizontal="center" vertical="center"/>
    </xf>
    <xf numFmtId="0" fontId="0" fillId="30" borderId="8" xfId="0" applyFont="1" applyFill="1" applyBorder="1" applyAlignment="1">
      <alignment horizontal="center"/>
    </xf>
    <xf numFmtId="0" fontId="0" fillId="30" borderId="1" xfId="0" applyFont="1" applyFill="1" applyBorder="1" applyAlignment="1">
      <alignment horizontal="center"/>
    </xf>
    <xf numFmtId="0" fontId="87" fillId="30" borderId="1" xfId="0" applyFont="1" applyFill="1" applyBorder="1" applyAlignment="1">
      <alignment horizontal="center" vertical="center"/>
    </xf>
    <xf numFmtId="3" fontId="4" fillId="0" borderId="0" xfId="2" applyNumberFormat="1" applyFont="1" applyFill="1"/>
    <xf numFmtId="3" fontId="4" fillId="0" borderId="0" xfId="5" applyNumberFormat="1" applyFont="1" applyFill="1"/>
    <xf numFmtId="3" fontId="4" fillId="0" borderId="13" xfId="2" applyNumberFormat="1" applyFont="1" applyFill="1" applyBorder="1"/>
    <xf numFmtId="3" fontId="4" fillId="0" borderId="14" xfId="5" applyNumberFormat="1" applyFont="1" applyFill="1" applyBorder="1"/>
    <xf numFmtId="3" fontId="4" fillId="0" borderId="4" xfId="2" applyNumberFormat="1" applyFont="1" applyFill="1" applyBorder="1"/>
    <xf numFmtId="3" fontId="4" fillId="0" borderId="2" xfId="5" applyNumberFormat="1" applyFont="1" applyFill="1" applyBorder="1"/>
    <xf numFmtId="3" fontId="4" fillId="0" borderId="0" xfId="2" applyNumberFormat="1" applyFont="1" applyFill="1" applyBorder="1"/>
    <xf numFmtId="3" fontId="4" fillId="0" borderId="0" xfId="5" applyNumberFormat="1" applyFont="1" applyFill="1" applyBorder="1"/>
    <xf numFmtId="3" fontId="4" fillId="0" borderId="5" xfId="5" applyNumberFormat="1" applyFont="1" applyFill="1" applyBorder="1"/>
    <xf numFmtId="3" fontId="4" fillId="0" borderId="6" xfId="2" applyNumberFormat="1" applyFont="1" applyFill="1" applyBorder="1"/>
    <xf numFmtId="3" fontId="4" fillId="0" borderId="7" xfId="5" applyNumberFormat="1" applyFont="1" applyFill="1" applyBorder="1"/>
    <xf numFmtId="3" fontId="4" fillId="0" borderId="5" xfId="2" applyNumberFormat="1" applyFont="1" applyFill="1" applyBorder="1"/>
    <xf numFmtId="0" fontId="87" fillId="30" borderId="15" xfId="0" applyFont="1" applyFill="1" applyBorder="1" applyAlignment="1">
      <alignment horizontal="center" vertical="center"/>
    </xf>
    <xf numFmtId="168" fontId="3" fillId="0" borderId="1" xfId="77" applyNumberFormat="1" applyFont="1" applyBorder="1"/>
    <xf numFmtId="0" fontId="3" fillId="0" borderId="0" xfId="0" applyFont="1" applyAlignment="1">
      <alignment horizontal="left" wrapText="1"/>
    </xf>
    <xf numFmtId="0" fontId="87" fillId="30" borderId="9" xfId="2" applyFont="1" applyFill="1" applyBorder="1" applyAlignment="1">
      <alignment horizontal="center" vertical="center"/>
    </xf>
    <xf numFmtId="0" fontId="87" fillId="30" borderId="1" xfId="2" applyFont="1" applyFill="1" applyBorder="1" applyAlignment="1">
      <alignment horizontal="center" vertical="center"/>
    </xf>
    <xf numFmtId="167" fontId="87" fillId="30" borderId="1" xfId="2" applyNumberFormat="1" applyFont="1" applyFill="1" applyBorder="1" applyAlignment="1">
      <alignment horizontal="center" vertical="center" wrapText="1"/>
    </xf>
    <xf numFmtId="170" fontId="88" fillId="0" borderId="0" xfId="77" applyNumberFormat="1" applyFont="1" applyFill="1" applyBorder="1" applyAlignment="1">
      <alignment horizontal="right" vertical="center"/>
    </xf>
    <xf numFmtId="3" fontId="88" fillId="0" borderId="0" xfId="2" applyNumberFormat="1" applyFont="1" applyFill="1" applyBorder="1" applyAlignment="1">
      <alignment horizontal="right" vertical="center"/>
    </xf>
    <xf numFmtId="3" fontId="0" fillId="0" borderId="14" xfId="0" applyNumberFormat="1" applyBorder="1"/>
    <xf numFmtId="3" fontId="0" fillId="0" borderId="2" xfId="0" applyNumberFormat="1" applyBorder="1"/>
    <xf numFmtId="0" fontId="87" fillId="30" borderId="9" xfId="0" applyFont="1" applyFill="1" applyBorder="1" applyAlignment="1">
      <alignment horizontal="center" vertical="center"/>
    </xf>
    <xf numFmtId="170" fontId="88" fillId="0" borderId="4" xfId="77" applyNumberFormat="1" applyFont="1" applyFill="1" applyBorder="1" applyAlignment="1">
      <alignment horizontal="right" vertical="center"/>
    </xf>
    <xf numFmtId="3" fontId="88" fillId="0" borderId="0" xfId="0" applyNumberFormat="1" applyFont="1" applyFill="1" applyBorder="1" applyAlignment="1">
      <alignment vertical="center"/>
    </xf>
    <xf numFmtId="0" fontId="6" fillId="30" borderId="9" xfId="0" applyFont="1" applyFill="1" applyBorder="1" applyAlignment="1">
      <alignment horizontal="center" vertical="center"/>
    </xf>
    <xf numFmtId="170" fontId="4" fillId="0" borderId="4" xfId="77" applyNumberFormat="1" applyFont="1" applyFill="1" applyBorder="1" applyAlignment="1">
      <alignment horizontal="right" vertical="center"/>
    </xf>
    <xf numFmtId="3" fontId="0" fillId="0" borderId="2" xfId="0" applyNumberFormat="1" applyFill="1" applyBorder="1"/>
    <xf numFmtId="170" fontId="88" fillId="0" borderId="6" xfId="77" applyNumberFormat="1" applyFont="1" applyFill="1" applyBorder="1" applyAlignment="1">
      <alignment horizontal="right" vertical="center"/>
    </xf>
    <xf numFmtId="3" fontId="0" fillId="0" borderId="5" xfId="0" applyNumberFormat="1" applyBorder="1"/>
    <xf numFmtId="3" fontId="0" fillId="0" borderId="7" xfId="0" applyNumberFormat="1" applyBorder="1"/>
    <xf numFmtId="0" fontId="87" fillId="30" borderId="1" xfId="0" applyFont="1" applyFill="1" applyBorder="1" applyAlignment="1">
      <alignment horizontal="center" vertical="center"/>
    </xf>
    <xf numFmtId="0" fontId="89" fillId="0" borderId="1" xfId="2" applyFont="1" applyFill="1" applyBorder="1"/>
    <xf numFmtId="0" fontId="90" fillId="0" borderId="1" xfId="2" applyFont="1" applyFill="1" applyBorder="1"/>
    <xf numFmtId="0" fontId="3" fillId="0" borderId="1" xfId="0" applyFont="1" applyBorder="1"/>
    <xf numFmtId="0" fontId="91" fillId="0" borderId="0" xfId="2" applyFont="1" applyFill="1"/>
    <xf numFmtId="0" fontId="92" fillId="0" borderId="0" xfId="2" applyFont="1" applyFill="1"/>
    <xf numFmtId="0" fontId="93" fillId="0" borderId="0" xfId="2" applyFont="1" applyFill="1"/>
    <xf numFmtId="0" fontId="3" fillId="0" borderId="0" xfId="0" applyFont="1" applyAlignment="1"/>
    <xf numFmtId="0" fontId="3" fillId="30" borderId="3" xfId="0" applyFont="1" applyFill="1" applyBorder="1" applyAlignment="1">
      <alignment horizontal="center" vertical="center"/>
    </xf>
    <xf numFmtId="0" fontId="87" fillId="30" borderId="1" xfId="2" applyFont="1" applyFill="1" applyBorder="1" applyAlignment="1">
      <alignment horizontal="center" vertical="center" wrapText="1"/>
    </xf>
    <xf numFmtId="167" fontId="0" fillId="0" borderId="0" xfId="0" applyNumberFormat="1" applyFont="1"/>
    <xf numFmtId="167" fontId="4" fillId="0" borderId="2" xfId="0" applyNumberFormat="1" applyFont="1" applyBorder="1"/>
    <xf numFmtId="167" fontId="4" fillId="0" borderId="0" xfId="0" applyNumberFormat="1" applyFont="1"/>
    <xf numFmtId="167" fontId="0" fillId="0" borderId="2" xfId="0" applyNumberFormat="1" applyBorder="1"/>
    <xf numFmtId="167" fontId="0" fillId="0" borderId="0" xfId="0" applyNumberFormat="1" applyFill="1"/>
    <xf numFmtId="167" fontId="4" fillId="0" borderId="0" xfId="0" applyNumberFormat="1" applyFont="1" applyFill="1"/>
    <xf numFmtId="0" fontId="87" fillId="30" borderId="3" xfId="0" applyFont="1" applyFill="1" applyBorder="1" applyAlignment="1">
      <alignment horizontal="center" vertical="center"/>
    </xf>
    <xf numFmtId="167" fontId="0" fillId="0" borderId="0" xfId="0" applyNumberFormat="1" applyFont="1" applyFill="1" applyBorder="1"/>
    <xf numFmtId="167" fontId="4" fillId="0" borderId="4" xfId="0" applyNumberFormat="1" applyFont="1" applyBorder="1"/>
    <xf numFmtId="0" fontId="87" fillId="30" borderId="9" xfId="0" applyFont="1" applyFill="1" applyBorder="1" applyAlignment="1">
      <alignment horizontal="center" vertical="center"/>
    </xf>
    <xf numFmtId="0" fontId="87" fillId="30" borderId="11" xfId="0" applyFont="1" applyFill="1" applyBorder="1" applyAlignment="1">
      <alignment horizontal="center" vertical="center"/>
    </xf>
    <xf numFmtId="0" fontId="11" fillId="0" borderId="1" xfId="0" applyFont="1" applyFill="1" applyBorder="1" applyAlignment="1">
      <alignment horizontal="center"/>
    </xf>
    <xf numFmtId="0" fontId="75" fillId="0" borderId="1" xfId="0" applyFont="1" applyFill="1" applyBorder="1" applyAlignment="1">
      <alignment horizontal="center"/>
    </xf>
    <xf numFmtId="0" fontId="11" fillId="0" borderId="1" xfId="0" applyFont="1" applyFill="1" applyBorder="1" applyAlignment="1">
      <alignment horizontal="right"/>
    </xf>
    <xf numFmtId="0" fontId="12" fillId="0" borderId="0" xfId="0" applyFont="1" applyFill="1" applyAlignment="1"/>
    <xf numFmtId="0" fontId="9" fillId="0" borderId="0" xfId="0" applyFont="1" applyFill="1" applyAlignment="1"/>
    <xf numFmtId="0" fontId="4" fillId="0" borderId="0" xfId="0" applyFont="1" applyFill="1"/>
    <xf numFmtId="0" fontId="0" fillId="0" borderId="0" xfId="0" applyFont="1" applyFill="1"/>
    <xf numFmtId="0" fontId="9" fillId="0" borderId="0" xfId="0" applyFont="1" applyFill="1" applyAlignment="1">
      <alignment horizontal="left"/>
    </xf>
    <xf numFmtId="0" fontId="11" fillId="0" borderId="0" xfId="0" applyFont="1" applyFill="1" applyAlignment="1">
      <alignment horizontal="left"/>
    </xf>
    <xf numFmtId="0" fontId="12" fillId="0" borderId="0" xfId="0" applyFont="1" applyFill="1" applyAlignment="1">
      <alignment horizontal="left"/>
    </xf>
    <xf numFmtId="0" fontId="3" fillId="0" borderId="0" xfId="0" applyFont="1" applyAlignment="1">
      <alignment wrapText="1"/>
    </xf>
    <xf numFmtId="0" fontId="11" fillId="30" borderId="3" xfId="0" applyFont="1" applyFill="1" applyBorder="1" applyAlignment="1">
      <alignment horizontal="center" vertical="center"/>
    </xf>
    <xf numFmtId="0" fontId="87" fillId="30" borderId="9" xfId="2" applyFont="1" applyFill="1" applyBorder="1" applyAlignment="1">
      <alignment vertical="center"/>
    </xf>
    <xf numFmtId="0" fontId="91" fillId="30" borderId="1" xfId="2" applyFont="1" applyFill="1" applyBorder="1" applyAlignment="1">
      <alignment vertical="center" wrapText="1"/>
    </xf>
    <xf numFmtId="167" fontId="4" fillId="0" borderId="14" xfId="0" applyNumberFormat="1" applyFont="1" applyBorder="1"/>
    <xf numFmtId="167" fontId="0" fillId="0" borderId="14" xfId="0" applyNumberFormat="1" applyBorder="1"/>
    <xf numFmtId="167" fontId="0" fillId="0" borderId="2" xfId="0" applyNumberFormat="1" applyFont="1" applyBorder="1"/>
    <xf numFmtId="167" fontId="0" fillId="0" borderId="2" xfId="0" applyNumberFormat="1" applyFill="1" applyBorder="1"/>
    <xf numFmtId="167" fontId="4" fillId="0" borderId="2" xfId="0" applyNumberFormat="1" applyFont="1" applyFill="1" applyBorder="1"/>
    <xf numFmtId="167" fontId="0" fillId="0" borderId="7" xfId="0" applyNumberFormat="1" applyFont="1" applyFill="1" applyBorder="1"/>
    <xf numFmtId="167" fontId="4" fillId="0" borderId="7" xfId="0" applyNumberFormat="1" applyFont="1" applyBorder="1"/>
    <xf numFmtId="0" fontId="0" fillId="30" borderId="8" xfId="0" applyFill="1" applyBorder="1"/>
    <xf numFmtId="0" fontId="87" fillId="30" borderId="13" xfId="0" applyFont="1" applyFill="1" applyBorder="1" applyAlignment="1">
      <alignment horizontal="center" vertical="center"/>
    </xf>
    <xf numFmtId="167" fontId="4" fillId="0" borderId="0" xfId="0" applyNumberFormat="1" applyFont="1" applyBorder="1"/>
    <xf numFmtId="0" fontId="0" fillId="30" borderId="5" xfId="0" applyFill="1" applyBorder="1"/>
    <xf numFmtId="0" fontId="11" fillId="0" borderId="9" xfId="0" applyFont="1" applyFill="1" applyBorder="1" applyAlignment="1">
      <alignment horizontal="center"/>
    </xf>
    <xf numFmtId="0" fontId="11" fillId="0" borderId="8" xfId="0" applyFont="1" applyFill="1" applyBorder="1" applyAlignment="1">
      <alignment horizontal="center"/>
    </xf>
    <xf numFmtId="0" fontId="11" fillId="0" borderId="0" xfId="0" applyFont="1" applyFill="1" applyBorder="1" applyAlignment="1">
      <alignment horizontal="left"/>
    </xf>
    <xf numFmtId="0" fontId="11" fillId="0" borderId="0" xfId="0" applyFont="1" applyFill="1" applyBorder="1" applyAlignment="1">
      <alignment horizontal="center"/>
    </xf>
    <xf numFmtId="0" fontId="8" fillId="0" borderId="0" xfId="0" applyFont="1" applyFill="1" applyAlignment="1">
      <alignment horizontal="left"/>
    </xf>
    <xf numFmtId="0" fontId="3" fillId="0" borderId="0" xfId="0" applyFont="1" applyFill="1" applyAlignment="1">
      <alignment horizontal="left" vertical="top" wrapText="1"/>
    </xf>
    <xf numFmtId="0" fontId="3" fillId="30" borderId="8" xfId="0" applyFont="1" applyFill="1" applyBorder="1" applyAlignment="1">
      <alignment horizontal="center" vertical="center"/>
    </xf>
    <xf numFmtId="0" fontId="3" fillId="30" borderId="1" xfId="0" applyFont="1" applyFill="1" applyBorder="1" applyAlignment="1">
      <alignment horizontal="center" vertical="center" wrapText="1"/>
    </xf>
    <xf numFmtId="0" fontId="3" fillId="30" borderId="1" xfId="0" applyFont="1" applyFill="1" applyBorder="1" applyAlignment="1">
      <alignment horizontal="center" vertical="center"/>
    </xf>
    <xf numFmtId="0" fontId="3" fillId="30" borderId="1" xfId="0" applyFont="1" applyFill="1" applyBorder="1" applyAlignment="1">
      <alignment horizontal="center"/>
    </xf>
    <xf numFmtId="3" fontId="0" fillId="0" borderId="2" xfId="0" applyNumberFormat="1" applyFont="1" applyBorder="1"/>
    <xf numFmtId="3" fontId="4" fillId="0" borderId="0" xfId="0" applyNumberFormat="1" applyFont="1"/>
    <xf numFmtId="3" fontId="4" fillId="0" borderId="2" xfId="0" applyNumberFormat="1" applyFont="1" applyBorder="1"/>
    <xf numFmtId="0" fontId="2" fillId="0" borderId="0" xfId="0" applyFont="1" applyAlignment="1"/>
    <xf numFmtId="0" fontId="2" fillId="0" borderId="0" xfId="0" applyFont="1"/>
    <xf numFmtId="0" fontId="6" fillId="30" borderId="1" xfId="0" applyFont="1" applyFill="1" applyBorder="1" applyAlignment="1">
      <alignment horizontal="center"/>
    </xf>
    <xf numFmtId="3" fontId="4" fillId="0" borderId="0" xfId="0" applyNumberFormat="1" applyFont="1" applyBorder="1"/>
    <xf numFmtId="3" fontId="4" fillId="0" borderId="4" xfId="0" applyNumberFormat="1" applyFont="1" applyBorder="1"/>
    <xf numFmtId="3" fontId="4" fillId="0" borderId="4" xfId="0" applyNumberFormat="1" applyFont="1" applyFill="1" applyBorder="1"/>
    <xf numFmtId="3" fontId="4" fillId="0" borderId="0" xfId="0" applyNumberFormat="1" applyFont="1" applyFill="1" applyBorder="1"/>
    <xf numFmtId="3" fontId="0" fillId="0" borderId="4" xfId="0" applyNumberFormat="1" applyBorder="1"/>
    <xf numFmtId="0" fontId="3" fillId="30" borderId="3" xfId="0" applyFont="1" applyFill="1" applyBorder="1" applyAlignment="1">
      <alignment horizontal="center"/>
    </xf>
    <xf numFmtId="0" fontId="3" fillId="30" borderId="11" xfId="0" applyFont="1" applyFill="1" applyBorder="1" applyAlignment="1">
      <alignment horizontal="center"/>
    </xf>
    <xf numFmtId="0" fontId="3" fillId="30" borderId="5" xfId="0" applyFont="1" applyFill="1" applyBorder="1" applyAlignment="1">
      <alignment horizontal="center"/>
    </xf>
    <xf numFmtId="168" fontId="11" fillId="0" borderId="10" xfId="77" applyNumberFormat="1" applyFont="1" applyBorder="1"/>
    <xf numFmtId="0" fontId="11" fillId="0" borderId="0" xfId="0" applyFont="1"/>
    <xf numFmtId="0" fontId="12" fillId="0" borderId="0" xfId="0" applyFont="1" applyAlignment="1">
      <alignment horizontal="left" wrapText="1"/>
    </xf>
    <xf numFmtId="0" fontId="3" fillId="0" borderId="0" xfId="0" applyFont="1" applyFill="1" applyAlignment="1">
      <alignment horizontal="left"/>
    </xf>
    <xf numFmtId="0" fontId="3" fillId="30" borderId="8" xfId="0" applyFont="1" applyFill="1" applyBorder="1" applyAlignment="1">
      <alignment horizontal="center" vertical="center" wrapText="1"/>
    </xf>
    <xf numFmtId="3" fontId="0" fillId="0" borderId="0" xfId="0" applyNumberFormat="1" applyFont="1" applyFill="1"/>
    <xf numFmtId="3" fontId="0" fillId="0" borderId="14" xfId="0" applyNumberFormat="1" applyFont="1" applyFill="1" applyBorder="1"/>
    <xf numFmtId="3" fontId="0" fillId="0" borderId="2" xfId="0" applyNumberFormat="1" applyFont="1" applyFill="1" applyBorder="1"/>
    <xf numFmtId="3" fontId="4" fillId="0" borderId="0" xfId="0" applyNumberFormat="1" applyFont="1" applyFill="1"/>
    <xf numFmtId="3" fontId="4" fillId="0" borderId="2" xfId="0" applyNumberFormat="1" applyFont="1" applyFill="1" applyBorder="1"/>
    <xf numFmtId="3" fontId="0" fillId="0" borderId="0" xfId="0" applyNumberFormat="1" applyFont="1" applyBorder="1"/>
    <xf numFmtId="3" fontId="0" fillId="0" borderId="0" xfId="0" applyNumberFormat="1" applyFill="1" applyAlignment="1">
      <alignment horizontal="right"/>
    </xf>
    <xf numFmtId="3" fontId="0" fillId="0" borderId="2" xfId="0" applyNumberFormat="1" applyFill="1" applyBorder="1" applyAlignment="1">
      <alignment horizontal="right"/>
    </xf>
    <xf numFmtId="3" fontId="0" fillId="0" borderId="6" xfId="0" applyNumberFormat="1" applyBorder="1"/>
    <xf numFmtId="0" fontId="3" fillId="30" borderId="15" xfId="0" applyFont="1" applyFill="1" applyBorder="1" applyAlignment="1">
      <alignment horizontal="center"/>
    </xf>
    <xf numFmtId="168" fontId="11" fillId="0" borderId="1" xfId="77" applyNumberFormat="1" applyFont="1" applyBorder="1"/>
    <xf numFmtId="0" fontId="11" fillId="0" borderId="0" xfId="0" applyFont="1" applyAlignment="1">
      <alignment vertical="top" wrapText="1"/>
    </xf>
    <xf numFmtId="0" fontId="12" fillId="0" borderId="0" xfId="0" applyFont="1" applyAlignment="1">
      <alignment vertical="top"/>
    </xf>
    <xf numFmtId="0" fontId="11" fillId="0" borderId="0" xfId="0" applyFont="1" applyFill="1" applyAlignment="1">
      <alignment vertical="top" wrapText="1"/>
    </xf>
    <xf numFmtId="0" fontId="12" fillId="0" borderId="0" xfId="0" applyFont="1" applyFill="1" applyAlignment="1">
      <alignment vertical="top" wrapText="1"/>
    </xf>
    <xf numFmtId="0" fontId="12" fillId="0" borderId="0" xfId="0" applyFont="1" applyAlignment="1">
      <alignment vertical="top" wrapText="1"/>
    </xf>
    <xf numFmtId="0" fontId="12" fillId="0" borderId="0" xfId="0" applyFont="1" applyFill="1" applyAlignment="1">
      <alignment horizontal="left" vertical="top" wrapText="1"/>
    </xf>
    <xf numFmtId="0" fontId="12" fillId="0" borderId="0" xfId="0" applyFont="1" applyAlignment="1">
      <alignment horizontal="left" vertical="top" wrapText="1"/>
    </xf>
    <xf numFmtId="0" fontId="12" fillId="0" borderId="0" xfId="0" applyFont="1" applyFill="1" applyAlignment="1">
      <alignment vertical="top"/>
    </xf>
    <xf numFmtId="0" fontId="12" fillId="0" borderId="0" xfId="0" applyFont="1" applyAlignment="1">
      <alignment horizontal="left" vertical="top" wrapText="1"/>
    </xf>
    <xf numFmtId="168" fontId="0" fillId="0" borderId="0" xfId="77" applyNumberFormat="1" applyFont="1"/>
    <xf numFmtId="2" fontId="0" fillId="0" borderId="14" xfId="0" applyNumberFormat="1" applyBorder="1"/>
    <xf numFmtId="2" fontId="0" fillId="0" borderId="2" xfId="0" applyNumberFormat="1" applyBorder="1"/>
    <xf numFmtId="168" fontId="0" fillId="0" borderId="4" xfId="77" applyNumberFormat="1" applyFont="1" applyBorder="1"/>
    <xf numFmtId="3" fontId="0" fillId="0" borderId="0" xfId="0" applyNumberFormat="1" applyAlignment="1">
      <alignment horizontal="right"/>
    </xf>
    <xf numFmtId="4" fontId="0" fillId="0" borderId="2" xfId="0" applyNumberFormat="1" applyBorder="1" applyAlignment="1">
      <alignment horizontal="right"/>
    </xf>
    <xf numFmtId="3" fontId="0" fillId="0" borderId="6" xfId="0" applyNumberFormat="1" applyFont="1" applyFill="1" applyBorder="1" applyAlignment="1">
      <alignment horizontal="right"/>
    </xf>
    <xf numFmtId="2" fontId="0" fillId="0" borderId="7" xfId="0" applyNumberFormat="1" applyFont="1" applyFill="1" applyBorder="1"/>
    <xf numFmtId="0" fontId="11" fillId="0" borderId="1" xfId="0" applyFont="1" applyBorder="1"/>
    <xf numFmtId="0" fontId="3" fillId="0" borderId="0" xfId="0" applyFont="1" applyFill="1" applyAlignment="1"/>
    <xf numFmtId="0" fontId="46" fillId="0" borderId="0" xfId="2" applyFont="1" applyAlignment="1">
      <alignment vertical="top"/>
    </xf>
    <xf numFmtId="0" fontId="5" fillId="0" borderId="0" xfId="2" applyFont="1"/>
    <xf numFmtId="0" fontId="87" fillId="31" borderId="31" xfId="2" applyFont="1" applyFill="1" applyBorder="1" applyAlignment="1">
      <alignment horizontal="center" vertical="center"/>
    </xf>
    <xf numFmtId="0" fontId="87" fillId="32" borderId="31" xfId="2" applyFont="1" applyFill="1" applyBorder="1" applyAlignment="1">
      <alignment horizontal="center" vertical="center" wrapText="1"/>
    </xf>
    <xf numFmtId="0" fontId="5" fillId="0" borderId="0" xfId="2" applyFont="1" applyAlignment="1">
      <alignment horizontal="center" vertical="top" wrapText="1"/>
    </xf>
    <xf numFmtId="3" fontId="10" fillId="0" borderId="32" xfId="2" applyNumberFormat="1" applyFont="1" applyFill="1" applyBorder="1" applyAlignment="1">
      <alignment horizontal="right"/>
    </xf>
    <xf numFmtId="3" fontId="10" fillId="0" borderId="33" xfId="2" applyNumberFormat="1" applyFont="1" applyFill="1" applyBorder="1" applyAlignment="1">
      <alignment horizontal="right"/>
    </xf>
    <xf numFmtId="0" fontId="65" fillId="0" borderId="0" xfId="2" applyFont="1" applyBorder="1" applyAlignment="1">
      <alignment vertical="center"/>
    </xf>
    <xf numFmtId="3" fontId="10" fillId="0" borderId="0" xfId="2" applyNumberFormat="1" applyFont="1" applyFill="1" applyBorder="1" applyAlignment="1">
      <alignment horizontal="right"/>
    </xf>
    <xf numFmtId="3" fontId="10" fillId="0" borderId="2" xfId="2" applyNumberFormat="1" applyFont="1" applyFill="1" applyBorder="1" applyAlignment="1">
      <alignment horizontal="right"/>
    </xf>
    <xf numFmtId="0" fontId="5" fillId="0" borderId="0" xfId="2" applyFont="1" applyFill="1" applyBorder="1"/>
    <xf numFmtId="3" fontId="5" fillId="0" borderId="0" xfId="2" applyNumberFormat="1" applyFont="1" applyFill="1" applyBorder="1"/>
    <xf numFmtId="3" fontId="5" fillId="0" borderId="0" xfId="2" applyNumberFormat="1" applyFont="1"/>
    <xf numFmtId="3" fontId="10" fillId="0" borderId="5" xfId="2" applyNumberFormat="1" applyFont="1" applyFill="1" applyBorder="1" applyAlignment="1">
      <alignment horizontal="right"/>
    </xf>
    <xf numFmtId="3" fontId="10" fillId="0" borderId="7" xfId="2" applyNumberFormat="1" applyFont="1" applyFill="1" applyBorder="1" applyAlignment="1">
      <alignment horizontal="right"/>
    </xf>
    <xf numFmtId="0" fontId="3" fillId="30" borderId="1" xfId="0" applyFont="1" applyFill="1" applyBorder="1" applyAlignment="1">
      <alignment horizontal="center"/>
    </xf>
    <xf numFmtId="0" fontId="52" fillId="0" borderId="1" xfId="2" applyFont="1" applyBorder="1" applyAlignment="1">
      <alignment horizontal="right"/>
    </xf>
    <xf numFmtId="0" fontId="52" fillId="0" borderId="0" xfId="2" applyFont="1" applyFill="1"/>
    <xf numFmtId="0" fontId="39" fillId="0" borderId="0" xfId="2" applyFont="1" applyFill="1"/>
    <xf numFmtId="0" fontId="39" fillId="0" borderId="0" xfId="2" applyFont="1"/>
    <xf numFmtId="0" fontId="52" fillId="0" borderId="0" xfId="2" applyFont="1"/>
    <xf numFmtId="0" fontId="39" fillId="0" borderId="0" xfId="2" applyFont="1" applyAlignment="1">
      <alignment horizontal="left" wrapText="1"/>
    </xf>
    <xf numFmtId="0" fontId="46" fillId="0" borderId="0" xfId="2" applyFont="1" applyAlignment="1"/>
    <xf numFmtId="0" fontId="94" fillId="31" borderId="31" xfId="2" applyFont="1" applyFill="1" applyBorder="1" applyAlignment="1">
      <alignment horizontal="center" vertical="center"/>
    </xf>
    <xf numFmtId="0" fontId="94" fillId="32" borderId="34" xfId="2" applyFont="1" applyFill="1" applyBorder="1" applyAlignment="1">
      <alignment horizontal="center" vertical="center" wrapText="1"/>
    </xf>
    <xf numFmtId="0" fontId="94" fillId="32" borderId="31" xfId="2" applyFont="1" applyFill="1" applyBorder="1" applyAlignment="1">
      <alignment horizontal="center" vertical="center" wrapText="1"/>
    </xf>
    <xf numFmtId="3" fontId="4" fillId="0" borderId="32" xfId="2" applyNumberFormat="1" applyFont="1" applyFill="1" applyBorder="1" applyAlignment="1">
      <alignment horizontal="right"/>
    </xf>
    <xf numFmtId="3" fontId="4" fillId="0" borderId="6" xfId="2" applyNumberFormat="1" applyFont="1" applyFill="1" applyBorder="1" applyAlignment="1">
      <alignment horizontal="right"/>
    </xf>
    <xf numFmtId="168" fontId="35" fillId="0" borderId="1" xfId="77" applyNumberFormat="1" applyFont="1" applyFill="1" applyBorder="1"/>
    <xf numFmtId="168" fontId="46" fillId="0" borderId="1" xfId="77" applyNumberFormat="1" applyFont="1" applyBorder="1"/>
    <xf numFmtId="0" fontId="52" fillId="0" borderId="0" xfId="2" applyFont="1" applyAlignment="1">
      <alignment horizontal="left"/>
    </xf>
    <xf numFmtId="0" fontId="39" fillId="0" borderId="0" xfId="2" applyFont="1" applyAlignment="1">
      <alignment horizontal="left"/>
    </xf>
    <xf numFmtId="0" fontId="5" fillId="0" borderId="0" xfId="2" applyFont="1" applyAlignment="1">
      <alignment vertical="center" wrapText="1"/>
    </xf>
    <xf numFmtId="168" fontId="52" fillId="0" borderId="1" xfId="77" applyNumberFormat="1" applyFont="1" applyBorder="1"/>
    <xf numFmtId="0" fontId="39" fillId="0" borderId="0" xfId="2" applyFont="1" applyAlignment="1">
      <alignment vertical="center" wrapText="1"/>
    </xf>
    <xf numFmtId="0" fontId="39" fillId="0" borderId="0" xfId="2" applyFont="1" applyAlignment="1">
      <alignment vertical="center"/>
    </xf>
    <xf numFmtId="0" fontId="95" fillId="31" borderId="31" xfId="2" applyFont="1" applyFill="1" applyBorder="1" applyAlignment="1">
      <alignment horizontal="center" vertical="center"/>
    </xf>
    <xf numFmtId="0" fontId="62" fillId="32" borderId="34" xfId="2" applyFont="1" applyFill="1" applyBorder="1" applyAlignment="1">
      <alignment horizontal="center" vertical="center"/>
    </xf>
    <xf numFmtId="0" fontId="62" fillId="32" borderId="31" xfId="2" applyFont="1" applyFill="1" applyBorder="1" applyAlignment="1">
      <alignment horizontal="center" vertical="center" wrapText="1"/>
    </xf>
    <xf numFmtId="0" fontId="49" fillId="32" borderId="31" xfId="2" applyFont="1" applyFill="1" applyBorder="1" applyAlignment="1">
      <alignment horizontal="center" vertical="center" wrapText="1"/>
    </xf>
    <xf numFmtId="0" fontId="62" fillId="32" borderId="35" xfId="2" applyFont="1" applyFill="1" applyBorder="1" applyAlignment="1">
      <alignment horizontal="center" vertical="center" wrapText="1"/>
    </xf>
    <xf numFmtId="0" fontId="62" fillId="32" borderId="36" xfId="2" applyFont="1" applyFill="1" applyBorder="1" applyAlignment="1">
      <alignment horizontal="center" vertical="center" wrapText="1"/>
    </xf>
    <xf numFmtId="3" fontId="10" fillId="0" borderId="0" xfId="6" applyNumberFormat="1"/>
    <xf numFmtId="3" fontId="10" fillId="0" borderId="2" xfId="6" applyNumberFormat="1" applyBorder="1"/>
    <xf numFmtId="3" fontId="10" fillId="0" borderId="6" xfId="6" applyNumberFormat="1" applyBorder="1"/>
    <xf numFmtId="3" fontId="10" fillId="0" borderId="5" xfId="6" applyNumberFormat="1" applyBorder="1"/>
    <xf numFmtId="3" fontId="10" fillId="0" borderId="7" xfId="6" applyNumberFormat="1" applyBorder="1"/>
    <xf numFmtId="0" fontId="52" fillId="0" borderId="1" xfId="2" applyFont="1" applyBorder="1"/>
    <xf numFmtId="0" fontId="74" fillId="0" borderId="1" xfId="2" applyFont="1" applyBorder="1"/>
    <xf numFmtId="0" fontId="39" fillId="0" borderId="0" xfId="2" applyFont="1" applyAlignment="1">
      <alignment horizontal="right"/>
    </xf>
    <xf numFmtId="3" fontId="96" fillId="0" borderId="0" xfId="2" applyNumberFormat="1" applyFont="1" applyFill="1" applyBorder="1"/>
    <xf numFmtId="0" fontId="5" fillId="0" borderId="0" xfId="2" applyFont="1" applyAlignment="1">
      <alignment horizontal="right"/>
    </xf>
    <xf numFmtId="0" fontId="52" fillId="31" borderId="31" xfId="2" applyFont="1" applyFill="1" applyBorder="1" applyAlignment="1">
      <alignment horizontal="center" vertical="center"/>
    </xf>
    <xf numFmtId="0" fontId="38" fillId="32" borderId="34" xfId="2" applyFont="1" applyFill="1" applyBorder="1" applyAlignment="1">
      <alignment horizontal="center" vertical="center"/>
    </xf>
    <xf numFmtId="0" fontId="38" fillId="32" borderId="31" xfId="2" applyFont="1" applyFill="1" applyBorder="1" applyAlignment="1">
      <alignment horizontal="center" vertical="center" wrapText="1"/>
    </xf>
    <xf numFmtId="0" fontId="38" fillId="32" borderId="35" xfId="2" applyFont="1" applyFill="1" applyBorder="1" applyAlignment="1">
      <alignment horizontal="center" vertical="center" wrapText="1"/>
    </xf>
    <xf numFmtId="0" fontId="38" fillId="32" borderId="37" xfId="2" applyFont="1" applyFill="1" applyBorder="1" applyAlignment="1">
      <alignment horizontal="center" vertical="center" wrapText="1"/>
    </xf>
    <xf numFmtId="3" fontId="10" fillId="0" borderId="15" xfId="2" applyNumberFormat="1" applyFont="1" applyFill="1" applyBorder="1" applyAlignment="1">
      <alignment horizontal="right"/>
    </xf>
    <xf numFmtId="3" fontId="4" fillId="0" borderId="14" xfId="2" applyNumberFormat="1" applyFont="1" applyFill="1" applyBorder="1" applyAlignment="1">
      <alignment horizontal="right"/>
    </xf>
    <xf numFmtId="3" fontId="4" fillId="0" borderId="2" xfId="2" applyNumberFormat="1" applyFont="1" applyFill="1" applyBorder="1" applyAlignment="1">
      <alignment horizontal="right"/>
    </xf>
    <xf numFmtId="0" fontId="5" fillId="0" borderId="2" xfId="2" applyFont="1" applyBorder="1"/>
    <xf numFmtId="3" fontId="5" fillId="0" borderId="2" xfId="2" applyNumberFormat="1" applyFont="1" applyBorder="1"/>
    <xf numFmtId="3" fontId="10" fillId="0" borderId="6" xfId="2" applyNumberFormat="1" applyFont="1" applyFill="1" applyBorder="1" applyAlignment="1">
      <alignment horizontal="right"/>
    </xf>
    <xf numFmtId="168" fontId="46" fillId="0" borderId="1" xfId="77" applyNumberFormat="1" applyFont="1" applyBorder="1" applyAlignment="1">
      <alignment horizontal="right"/>
    </xf>
    <xf numFmtId="0" fontId="5" fillId="0" borderId="0" xfId="2" applyFont="1" applyAlignment="1">
      <alignment horizontal="center" vertical="center" wrapText="1"/>
    </xf>
    <xf numFmtId="0" fontId="52" fillId="32" borderId="34" xfId="2" applyFont="1" applyFill="1" applyBorder="1" applyAlignment="1">
      <alignment horizontal="center" vertical="center" wrapText="1"/>
    </xf>
    <xf numFmtId="0" fontId="52" fillId="32" borderId="31" xfId="2" applyFont="1" applyFill="1" applyBorder="1" applyAlignment="1">
      <alignment horizontal="center" vertical="center" wrapText="1"/>
    </xf>
    <xf numFmtId="0" fontId="38" fillId="32" borderId="38" xfId="2" applyFont="1" applyFill="1" applyBorder="1" applyAlignment="1">
      <alignment horizontal="center" vertical="center" wrapText="1"/>
    </xf>
    <xf numFmtId="0" fontId="38" fillId="32" borderId="1" xfId="2" applyFont="1" applyFill="1" applyBorder="1" applyAlignment="1">
      <alignment horizontal="center" vertical="center" wrapText="1"/>
    </xf>
    <xf numFmtId="0" fontId="52" fillId="32" borderId="1" xfId="2" applyFont="1" applyFill="1" applyBorder="1" applyAlignment="1">
      <alignment horizontal="center" vertical="center" wrapText="1"/>
    </xf>
    <xf numFmtId="0" fontId="52" fillId="32" borderId="39" xfId="2" applyFont="1" applyFill="1" applyBorder="1" applyAlignment="1">
      <alignment horizontal="center" vertical="center" wrapText="1"/>
    </xf>
    <xf numFmtId="0" fontId="38" fillId="32" borderId="36" xfId="2" applyFont="1" applyFill="1" applyBorder="1" applyAlignment="1">
      <alignment horizontal="center" vertical="center" wrapText="1"/>
    </xf>
    <xf numFmtId="3" fontId="98" fillId="0" borderId="0" xfId="2" applyNumberFormat="1" applyFont="1" applyFill="1" applyBorder="1" applyAlignment="1">
      <alignment horizontal="right"/>
    </xf>
    <xf numFmtId="3" fontId="10" fillId="0" borderId="6" xfId="6" applyNumberFormat="1" applyFill="1" applyBorder="1"/>
    <xf numFmtId="3" fontId="10" fillId="0" borderId="5" xfId="6" applyNumberFormat="1" applyFill="1" applyBorder="1"/>
    <xf numFmtId="3" fontId="10" fillId="0" borderId="7" xfId="6" applyNumberFormat="1" applyFill="1" applyBorder="1"/>
    <xf numFmtId="3" fontId="99" fillId="0" borderId="0" xfId="2" applyNumberFormat="1" applyFont="1" applyFill="1" applyBorder="1"/>
    <xf numFmtId="0" fontId="12" fillId="0" borderId="0" xfId="0" applyFont="1" applyAlignment="1">
      <alignment horizontal="left" wrapText="1"/>
    </xf>
    <xf numFmtId="0" fontId="3" fillId="30" borderId="8" xfId="0" applyFont="1" applyFill="1" applyBorder="1" applyAlignment="1">
      <alignment horizontal="center"/>
    </xf>
    <xf numFmtId="0" fontId="3" fillId="30" borderId="9" xfId="0" applyFont="1" applyFill="1" applyBorder="1" applyAlignment="1">
      <alignment horizontal="center"/>
    </xf>
    <xf numFmtId="0" fontId="0" fillId="30" borderId="1" xfId="0" applyFill="1" applyBorder="1" applyAlignment="1">
      <alignment horizontal="center" vertical="center" wrapText="1"/>
    </xf>
    <xf numFmtId="3" fontId="0" fillId="0" borderId="13" xfId="0" applyNumberFormat="1" applyBorder="1"/>
    <xf numFmtId="3" fontId="0" fillId="0" borderId="15" xfId="0" applyNumberFormat="1" applyBorder="1"/>
    <xf numFmtId="0" fontId="0" fillId="30" borderId="11" xfId="0" applyFill="1" applyBorder="1"/>
    <xf numFmtId="2" fontId="0" fillId="0" borderId="5" xfId="0" applyNumberFormat="1" applyBorder="1" applyAlignment="1">
      <alignment horizontal="left" indent="2"/>
    </xf>
    <xf numFmtId="0" fontId="0" fillId="0" borderId="5" xfId="0" applyBorder="1"/>
    <xf numFmtId="0" fontId="100" fillId="0" borderId="0" xfId="0" applyFont="1" applyFill="1" applyAlignment="1">
      <alignment vertical="center"/>
    </xf>
    <xf numFmtId="0" fontId="100" fillId="0" borderId="0" xfId="0" applyFont="1" applyFill="1" applyAlignment="1">
      <alignment horizontal="center" vertical="center"/>
    </xf>
    <xf numFmtId="0" fontId="0"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Fill="1" applyAlignment="1">
      <alignment horizontal="center" vertical="center"/>
    </xf>
    <xf numFmtId="0" fontId="101" fillId="0" borderId="0" xfId="0" applyFont="1" applyFill="1" applyBorder="1" applyAlignment="1"/>
    <xf numFmtId="0" fontId="11" fillId="0" borderId="0" xfId="0" applyFont="1" applyFill="1" applyAlignment="1">
      <alignment horizontal="left" vertical="center"/>
    </xf>
    <xf numFmtId="0" fontId="66" fillId="0" borderId="0" xfId="0" applyFont="1" applyFill="1" applyAlignment="1"/>
    <xf numFmtId="0" fontId="100" fillId="0" borderId="0" xfId="0" applyFont="1" applyFill="1" applyBorder="1" applyAlignment="1"/>
    <xf numFmtId="0" fontId="0" fillId="30" borderId="1" xfId="0" applyFill="1" applyBorder="1" applyAlignment="1">
      <alignment horizontal="center" vertical="center"/>
    </xf>
    <xf numFmtId="0" fontId="0" fillId="30" borderId="1" xfId="0" applyFont="1" applyFill="1" applyBorder="1" applyAlignment="1">
      <alignment horizontal="center" vertical="center"/>
    </xf>
    <xf numFmtId="0" fontId="0" fillId="30" borderId="1" xfId="0" applyFont="1" applyFill="1" applyBorder="1" applyAlignment="1">
      <alignment horizontal="center" vertical="center"/>
    </xf>
    <xf numFmtId="166" fontId="0" fillId="0" borderId="1" xfId="0" applyNumberFormat="1" applyFont="1" applyFill="1" applyBorder="1" applyAlignment="1">
      <alignment horizontal="center" vertical="center"/>
    </xf>
    <xf numFmtId="166" fontId="0" fillId="0" borderId="0" xfId="0" applyNumberFormat="1"/>
    <xf numFmtId="0" fontId="12" fillId="0" borderId="0" xfId="0" applyFont="1" applyFill="1" applyBorder="1" applyAlignment="1"/>
    <xf numFmtId="166" fontId="0" fillId="0" borderId="0" xfId="0" applyNumberFormat="1"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100" fillId="0" borderId="5" xfId="0" applyFont="1" applyFill="1" applyBorder="1" applyAlignment="1"/>
    <xf numFmtId="0" fontId="0" fillId="0" borderId="0" xfId="0" applyFill="1" applyAlignment="1">
      <alignment horizontal="center" vertical="center"/>
    </xf>
    <xf numFmtId="0" fontId="0" fillId="30" borderId="1" xfId="0" applyFill="1" applyBorder="1" applyAlignment="1">
      <alignment horizontal="center" vertical="center"/>
    </xf>
    <xf numFmtId="0" fontId="0" fillId="33" borderId="1" xfId="0" applyFill="1" applyBorder="1" applyAlignment="1">
      <alignment horizontal="center" vertical="center"/>
    </xf>
    <xf numFmtId="166" fontId="0" fillId="0" borderId="1" xfId="0" applyNumberFormat="1" applyFill="1" applyBorder="1" applyAlignment="1">
      <alignment horizontal="center" vertical="center"/>
    </xf>
    <xf numFmtId="166" fontId="0" fillId="0" borderId="0" xfId="0" applyNumberFormat="1" applyFill="1" applyBorder="1" applyAlignment="1">
      <alignment horizontal="center"/>
    </xf>
    <xf numFmtId="0" fontId="100" fillId="0" borderId="0" xfId="0" applyFont="1" applyFill="1" applyAlignment="1">
      <alignment horizontal="center" vertical="center"/>
    </xf>
    <xf numFmtId="0" fontId="0" fillId="0" borderId="0" xfId="0" applyFill="1" applyBorder="1" applyAlignment="1">
      <alignment horizontal="center"/>
    </xf>
    <xf numFmtId="0" fontId="100" fillId="0" borderId="0" xfId="0" applyFont="1" applyFill="1" applyBorder="1" applyAlignment="1">
      <alignment horizontal="left" vertical="center" wrapText="1"/>
    </xf>
    <xf numFmtId="0" fontId="103" fillId="0" borderId="0" xfId="0" applyFont="1"/>
    <xf numFmtId="0" fontId="0" fillId="30" borderId="1" xfId="0" applyFill="1" applyBorder="1" applyAlignment="1">
      <alignment horizontal="center"/>
    </xf>
    <xf numFmtId="166" fontId="0" fillId="0" borderId="1" xfId="0" applyNumberFormat="1" applyFont="1" applyFill="1" applyBorder="1" applyAlignment="1">
      <alignment horizontal="center"/>
    </xf>
    <xf numFmtId="166" fontId="12" fillId="0" borderId="0" xfId="0" applyNumberFormat="1" applyFont="1" applyFill="1" applyBorder="1" applyAlignment="1">
      <alignment horizontal="center"/>
    </xf>
    <xf numFmtId="0" fontId="100" fillId="0" borderId="40" xfId="0" applyFont="1" applyFill="1" applyBorder="1" applyAlignment="1">
      <alignment horizontal="left" vertical="center" wrapText="1"/>
    </xf>
    <xf numFmtId="0" fontId="0" fillId="30" borderId="41" xfId="0" applyFill="1" applyBorder="1" applyAlignment="1">
      <alignment horizontal="center"/>
    </xf>
    <xf numFmtId="0" fontId="0" fillId="30" borderId="42" xfId="0" applyFont="1" applyFill="1" applyBorder="1" applyAlignment="1">
      <alignment horizontal="center"/>
    </xf>
    <xf numFmtId="0" fontId="0" fillId="30" borderId="43" xfId="0" applyFont="1" applyFill="1" applyBorder="1" applyAlignment="1">
      <alignment horizontal="center"/>
    </xf>
    <xf numFmtId="0" fontId="0" fillId="30" borderId="44" xfId="0" applyFont="1" applyFill="1" applyBorder="1" applyAlignment="1">
      <alignment horizontal="center"/>
    </xf>
    <xf numFmtId="0" fontId="0" fillId="30" borderId="45" xfId="0" applyFont="1" applyFill="1" applyBorder="1" applyAlignment="1">
      <alignment horizontal="center" vertical="center"/>
    </xf>
    <xf numFmtId="166" fontId="0" fillId="0" borderId="7" xfId="0" applyNumberFormat="1" applyFont="1" applyFill="1" applyBorder="1" applyAlignment="1">
      <alignment horizontal="center"/>
    </xf>
    <xf numFmtId="166" fontId="0" fillId="0" borderId="10" xfId="0" applyNumberFormat="1" applyFont="1" applyFill="1" applyBorder="1" applyAlignment="1">
      <alignment horizontal="center"/>
    </xf>
    <xf numFmtId="166" fontId="0" fillId="0" borderId="46" xfId="0" applyNumberFormat="1" applyFont="1" applyFill="1" applyBorder="1" applyAlignment="1">
      <alignment horizontal="center"/>
    </xf>
    <xf numFmtId="0" fontId="0" fillId="30" borderId="47" xfId="0" applyFont="1" applyFill="1" applyBorder="1" applyAlignment="1">
      <alignment horizontal="center" vertical="center"/>
    </xf>
    <xf numFmtId="0" fontId="0" fillId="30" borderId="3" xfId="0" applyFont="1" applyFill="1" applyBorder="1" applyAlignment="1">
      <alignment horizontal="center"/>
    </xf>
    <xf numFmtId="166" fontId="0" fillId="0" borderId="8" xfId="0" applyNumberFormat="1" applyFont="1" applyFill="1" applyBorder="1" applyAlignment="1">
      <alignment horizontal="center"/>
    </xf>
    <xf numFmtId="166" fontId="0" fillId="0" borderId="48" xfId="0" applyNumberFormat="1" applyFont="1" applyFill="1" applyBorder="1" applyAlignment="1">
      <alignment horizontal="center"/>
    </xf>
    <xf numFmtId="0" fontId="0" fillId="30" borderId="49" xfId="0" applyFont="1" applyFill="1" applyBorder="1" applyAlignment="1">
      <alignment horizontal="center" vertical="center"/>
    </xf>
    <xf numFmtId="0" fontId="0" fillId="30" borderId="7" xfId="0" applyFont="1" applyFill="1" applyBorder="1" applyAlignment="1">
      <alignment horizontal="center"/>
    </xf>
    <xf numFmtId="0" fontId="0" fillId="30" borderId="50" xfId="0" applyFont="1" applyFill="1" applyBorder="1" applyAlignment="1">
      <alignment horizontal="center" vertical="center"/>
    </xf>
    <xf numFmtId="166" fontId="0" fillId="0" borderId="3" xfId="0" applyNumberFormat="1" applyFont="1" applyFill="1" applyBorder="1" applyAlignment="1">
      <alignment horizontal="center"/>
    </xf>
    <xf numFmtId="166" fontId="0" fillId="0" borderId="51" xfId="0" applyNumberFormat="1" applyFont="1" applyFill="1" applyBorder="1" applyAlignment="1">
      <alignment horizontal="center"/>
    </xf>
    <xf numFmtId="0" fontId="0" fillId="30" borderId="52" xfId="0" applyFont="1" applyFill="1" applyBorder="1" applyAlignment="1">
      <alignment horizontal="center" vertical="center"/>
    </xf>
    <xf numFmtId="0" fontId="0" fillId="30" borderId="53" xfId="0" applyFont="1" applyFill="1" applyBorder="1" applyAlignment="1">
      <alignment horizontal="center"/>
    </xf>
    <xf numFmtId="166" fontId="0" fillId="0" borderId="53" xfId="0" applyNumberFormat="1" applyFont="1" applyFill="1" applyBorder="1" applyAlignment="1">
      <alignment horizontal="center"/>
    </xf>
    <xf numFmtId="166" fontId="0" fillId="0" borderId="54" xfId="0" applyNumberFormat="1" applyFont="1" applyFill="1" applyBorder="1" applyAlignment="1">
      <alignment horizontal="center"/>
    </xf>
    <xf numFmtId="0" fontId="0" fillId="0" borderId="55" xfId="0" applyFont="1" applyBorder="1"/>
    <xf numFmtId="0" fontId="12" fillId="0" borderId="56" xfId="0" applyFont="1" applyFill="1" applyBorder="1"/>
    <xf numFmtId="0" fontId="104" fillId="0" borderId="0" xfId="0" applyFont="1" applyFill="1" applyBorder="1" applyAlignment="1"/>
    <xf numFmtId="0" fontId="0" fillId="30" borderId="1" xfId="0" applyFill="1" applyBorder="1" applyAlignment="1">
      <alignment horizontal="center"/>
    </xf>
    <xf numFmtId="166" fontId="0" fillId="0" borderId="1" xfId="0" applyNumberFormat="1" applyFill="1" applyBorder="1" applyAlignment="1">
      <alignment horizontal="center"/>
    </xf>
    <xf numFmtId="0" fontId="0" fillId="30" borderId="1" xfId="0" applyFont="1" applyFill="1" applyBorder="1" applyAlignment="1">
      <alignment horizontal="center"/>
    </xf>
    <xf numFmtId="0" fontId="100" fillId="0" borderId="5" xfId="0" applyFont="1" applyFill="1" applyBorder="1" applyAlignment="1">
      <alignment horizontal="left"/>
    </xf>
    <xf numFmtId="0" fontId="100" fillId="0" borderId="0" xfId="0" applyFont="1" applyFill="1" applyAlignment="1">
      <alignment horizontal="left" vertical="center"/>
    </xf>
    <xf numFmtId="0" fontId="100" fillId="0" borderId="0" xfId="0" applyFont="1" applyFill="1"/>
    <xf numFmtId="0" fontId="0" fillId="0" borderId="0" xfId="0" applyFont="1" applyFill="1" applyBorder="1" applyAlignment="1"/>
    <xf numFmtId="0" fontId="66" fillId="0" borderId="0" xfId="0" applyFont="1" applyFill="1" applyAlignment="1">
      <alignment horizontal="center"/>
    </xf>
    <xf numFmtId="2" fontId="0" fillId="0" borderId="1" xfId="0" applyNumberFormat="1" applyFont="1" applyFill="1" applyBorder="1" applyAlignment="1">
      <alignment horizontal="center"/>
    </xf>
    <xf numFmtId="1" fontId="0" fillId="0" borderId="1" xfId="0" applyNumberFormat="1" applyFont="1" applyFill="1" applyBorder="1" applyAlignment="1">
      <alignment horizontal="center"/>
    </xf>
    <xf numFmtId="1" fontId="0" fillId="0" borderId="0" xfId="0" applyNumberFormat="1" applyFont="1" applyFill="1" applyBorder="1" applyAlignment="1">
      <alignment horizontal="center"/>
    </xf>
    <xf numFmtId="1" fontId="0" fillId="0" borderId="0" xfId="0" applyNumberFormat="1" applyFill="1" applyBorder="1" applyAlignment="1">
      <alignment horizontal="center"/>
    </xf>
    <xf numFmtId="1" fontId="0" fillId="30" borderId="1" xfId="0" applyNumberFormat="1" applyFont="1" applyFill="1" applyBorder="1" applyAlignment="1">
      <alignment horizontal="center"/>
    </xf>
    <xf numFmtId="0" fontId="3" fillId="30" borderId="11" xfId="0" applyFont="1" applyFill="1" applyBorder="1" applyAlignment="1"/>
    <xf numFmtId="0" fontId="0" fillId="30" borderId="11" xfId="0" applyFill="1" applyBorder="1" applyAlignment="1">
      <alignment horizontal="right"/>
    </xf>
    <xf numFmtId="0" fontId="0" fillId="0" borderId="15" xfId="0" applyFill="1" applyBorder="1" applyAlignment="1">
      <alignment horizontal="left"/>
    </xf>
    <xf numFmtId="0" fontId="0" fillId="0" borderId="0" xfId="0" applyFill="1" applyAlignment="1">
      <alignment horizontal="right"/>
    </xf>
    <xf numFmtId="0" fontId="0" fillId="0" borderId="0" xfId="0" applyFill="1" applyBorder="1" applyAlignment="1">
      <alignment horizontal="left"/>
    </xf>
    <xf numFmtId="0" fontId="0" fillId="0" borderId="0" xfId="0" applyFill="1" applyBorder="1" applyAlignment="1">
      <alignment horizontal="right"/>
    </xf>
    <xf numFmtId="2" fontId="0" fillId="0" borderId="0" xfId="0" applyNumberFormat="1" applyFill="1" applyBorder="1" applyAlignment="1">
      <alignment horizontal="center"/>
    </xf>
    <xf numFmtId="0" fontId="0" fillId="0" borderId="0" xfId="0" applyFont="1" applyAlignment="1">
      <alignment horizontal="left"/>
    </xf>
    <xf numFmtId="0" fontId="0" fillId="0" borderId="0" xfId="0" applyFont="1" applyAlignment="1">
      <alignment horizontal="right"/>
    </xf>
    <xf numFmtId="2" fontId="0" fillId="0" borderId="5" xfId="0" applyNumberFormat="1" applyFill="1" applyBorder="1" applyAlignment="1">
      <alignment horizontal="center"/>
    </xf>
    <xf numFmtId="0" fontId="0" fillId="0" borderId="5" xfId="0" applyFont="1" applyBorder="1" applyAlignment="1">
      <alignment horizontal="right"/>
    </xf>
    <xf numFmtId="0" fontId="12" fillId="0" borderId="5" xfId="0" applyFont="1" applyBorder="1" applyAlignment="1">
      <alignment horizontal="right"/>
    </xf>
    <xf numFmtId="0" fontId="0" fillId="0" borderId="0" xfId="0" applyFont="1" applyFill="1" applyAlignment="1">
      <alignment horizontal="right" vertical="center"/>
    </xf>
    <xf numFmtId="0" fontId="101" fillId="0" borderId="0" xfId="0" applyFont="1" applyFill="1" applyBorder="1" applyAlignment="1">
      <alignment vertical="center"/>
    </xf>
    <xf numFmtId="0" fontId="100" fillId="0" borderId="0" xfId="0" applyFont="1" applyFill="1" applyAlignment="1">
      <alignment horizontal="right" vertical="center"/>
    </xf>
    <xf numFmtId="0" fontId="103" fillId="0" borderId="0" xfId="0" applyFont="1" applyFill="1" applyAlignment="1">
      <alignment horizontal="right" vertical="center"/>
    </xf>
    <xf numFmtId="0" fontId="4" fillId="32" borderId="1" xfId="0" applyFont="1" applyFill="1" applyBorder="1" applyAlignment="1">
      <alignment horizontal="right" vertical="center" wrapText="1"/>
    </xf>
    <xf numFmtId="166" fontId="0" fillId="0" borderId="1" xfId="0" applyNumberFormat="1" applyFont="1" applyFill="1" applyBorder="1" applyAlignment="1">
      <alignment horizontal="right" vertical="center" wrapText="1"/>
    </xf>
    <xf numFmtId="166" fontId="0" fillId="0" borderId="1" xfId="0" applyNumberFormat="1" applyFont="1" applyFill="1" applyBorder="1" applyAlignment="1">
      <alignment horizontal="right"/>
    </xf>
    <xf numFmtId="0" fontId="0" fillId="0" borderId="0" xfId="0" applyFont="1" applyFill="1" applyAlignment="1">
      <alignment horizontal="right"/>
    </xf>
    <xf numFmtId="166" fontId="0" fillId="0" borderId="0" xfId="0" applyNumberFormat="1" applyFont="1" applyFill="1" applyBorder="1" applyAlignment="1">
      <alignment horizontal="right"/>
    </xf>
    <xf numFmtId="0" fontId="105" fillId="0" borderId="0" xfId="0" applyFont="1" applyFill="1" applyAlignment="1"/>
    <xf numFmtId="0" fontId="105" fillId="0" borderId="0" xfId="0" applyFont="1" applyFill="1" applyAlignment="1">
      <alignment horizontal="right"/>
    </xf>
    <xf numFmtId="0" fontId="66" fillId="0" borderId="0" xfId="0" applyFont="1" applyFill="1" applyAlignment="1">
      <alignment horizontal="right"/>
    </xf>
    <xf numFmtId="0" fontId="0" fillId="30" borderId="1" xfId="0" applyFont="1" applyFill="1" applyBorder="1" applyAlignment="1">
      <alignment horizontal="right"/>
    </xf>
    <xf numFmtId="166" fontId="4" fillId="0" borderId="1" xfId="0" applyNumberFormat="1" applyFont="1" applyFill="1" applyBorder="1" applyAlignment="1">
      <alignment horizontal="right"/>
    </xf>
    <xf numFmtId="166" fontId="0" fillId="0" borderId="48" xfId="0" applyNumberFormat="1" applyFont="1" applyFill="1" applyBorder="1" applyAlignment="1">
      <alignment horizontal="right"/>
    </xf>
    <xf numFmtId="166" fontId="0" fillId="0" borderId="53" xfId="0" applyNumberFormat="1" applyFont="1" applyFill="1" applyBorder="1" applyAlignment="1">
      <alignment horizontal="right"/>
    </xf>
    <xf numFmtId="166" fontId="0" fillId="0" borderId="54" xfId="0" applyNumberFormat="1" applyFont="1" applyFill="1" applyBorder="1" applyAlignment="1">
      <alignment horizontal="right"/>
    </xf>
    <xf numFmtId="0" fontId="0" fillId="0" borderId="0" xfId="0" applyFill="1" applyAlignment="1">
      <alignment horizontal="right" vertical="center"/>
    </xf>
    <xf numFmtId="0" fontId="66" fillId="0" borderId="0" xfId="0" applyFont="1" applyFill="1" applyAlignment="1">
      <alignment horizontal="right" vertical="center"/>
    </xf>
    <xf numFmtId="0" fontId="12" fillId="30" borderId="1" xfId="0" applyFont="1" applyFill="1" applyBorder="1" applyAlignment="1">
      <alignment horizontal="center"/>
    </xf>
    <xf numFmtId="0" fontId="50" fillId="32" borderId="1" xfId="0" applyFont="1" applyFill="1" applyBorder="1" applyAlignment="1">
      <alignment horizontal="right" vertical="center" wrapText="1"/>
    </xf>
    <xf numFmtId="166" fontId="106" fillId="0" borderId="1" xfId="0" applyNumberFormat="1" applyFont="1" applyFill="1" applyBorder="1" applyAlignment="1">
      <alignment horizontal="right" vertical="center" wrapText="1"/>
    </xf>
    <xf numFmtId="0" fontId="0" fillId="0" borderId="0" xfId="0" applyFill="1" applyAlignment="1">
      <alignment horizontal="left"/>
    </xf>
    <xf numFmtId="166" fontId="0" fillId="0" borderId="0" xfId="0" applyNumberFormat="1" applyFill="1" applyBorder="1" applyAlignment="1">
      <alignment horizontal="right"/>
    </xf>
    <xf numFmtId="0" fontId="100" fillId="0" borderId="0" xfId="0" applyFont="1" applyFill="1" applyAlignment="1">
      <alignment horizontal="right" vertical="center"/>
    </xf>
    <xf numFmtId="0" fontId="0" fillId="30" borderId="1" xfId="0" applyFill="1" applyBorder="1" applyAlignment="1">
      <alignment horizontal="right"/>
    </xf>
    <xf numFmtId="166" fontId="0" fillId="0" borderId="1" xfId="0" applyNumberFormat="1" applyFill="1" applyBorder="1" applyAlignment="1">
      <alignment horizontal="right"/>
    </xf>
    <xf numFmtId="0" fontId="0" fillId="0" borderId="0" xfId="0" applyFill="1" applyBorder="1" applyAlignment="1"/>
    <xf numFmtId="0" fontId="103" fillId="30" borderId="1" xfId="0" applyFont="1" applyFill="1" applyBorder="1" applyAlignment="1">
      <alignment horizontal="center" vertical="center"/>
    </xf>
    <xf numFmtId="0" fontId="107" fillId="32" borderId="1" xfId="0" applyFont="1" applyFill="1" applyBorder="1" applyAlignment="1">
      <alignment horizontal="right" vertical="center" wrapText="1"/>
    </xf>
    <xf numFmtId="0" fontId="4" fillId="32" borderId="44" xfId="0" applyFont="1" applyFill="1" applyBorder="1" applyAlignment="1">
      <alignment horizontal="center" vertical="center" wrapText="1"/>
    </xf>
    <xf numFmtId="0" fontId="0" fillId="30" borderId="1" xfId="0" applyFont="1" applyFill="1" applyBorder="1" applyAlignment="1">
      <alignment horizontal="left" vertical="center"/>
    </xf>
    <xf numFmtId="166" fontId="4" fillId="0" borderId="1" xfId="0" applyNumberFormat="1" applyFont="1" applyFill="1" applyBorder="1" applyAlignment="1">
      <alignment horizontal="right" vertical="center" wrapText="1"/>
    </xf>
    <xf numFmtId="166" fontId="4" fillId="0" borderId="46" xfId="0" applyNumberFormat="1" applyFont="1" applyFill="1" applyBorder="1" applyAlignment="1">
      <alignment horizontal="center" vertical="center" wrapText="1"/>
    </xf>
    <xf numFmtId="0" fontId="0" fillId="30" borderId="1" xfId="0" applyFill="1" applyBorder="1" applyAlignment="1">
      <alignment horizontal="left" vertical="center"/>
    </xf>
    <xf numFmtId="166" fontId="4" fillId="0" borderId="48" xfId="0" applyNumberFormat="1" applyFont="1" applyFill="1" applyBorder="1" applyAlignment="1">
      <alignment horizontal="center"/>
    </xf>
    <xf numFmtId="166" fontId="4" fillId="0" borderId="54" xfId="0" applyNumberFormat="1" applyFont="1" applyFill="1" applyBorder="1" applyAlignment="1">
      <alignment horizontal="center"/>
    </xf>
    <xf numFmtId="0" fontId="0" fillId="0" borderId="0" xfId="0" applyFont="1" applyBorder="1" applyAlignment="1">
      <alignment horizontal="right"/>
    </xf>
    <xf numFmtId="0" fontId="4" fillId="32" borderId="1" xfId="0" applyFont="1" applyFill="1" applyBorder="1" applyAlignment="1">
      <alignment horizontal="center" vertical="center" wrapText="1"/>
    </xf>
    <xf numFmtId="0" fontId="0" fillId="0" borderId="0" xfId="0" applyFont="1" applyFill="1" applyAlignment="1">
      <alignment horizontal="center"/>
    </xf>
    <xf numFmtId="0" fontId="100" fillId="0" borderId="0" xfId="0" applyFont="1" applyFill="1" applyAlignment="1">
      <alignment horizontal="left"/>
    </xf>
    <xf numFmtId="0" fontId="4" fillId="32" borderId="1" xfId="0" applyFont="1" applyFill="1" applyBorder="1" applyAlignment="1">
      <alignment horizontal="right" wrapText="1"/>
    </xf>
    <xf numFmtId="0" fontId="12" fillId="0" borderId="0" xfId="0" applyFont="1" applyFill="1" applyAlignment="1">
      <alignment horizontal="right"/>
    </xf>
    <xf numFmtId="0" fontId="100" fillId="0" borderId="0" xfId="0" applyFont="1" applyFill="1" applyAlignment="1"/>
    <xf numFmtId="0" fontId="100" fillId="0" borderId="0" xfId="0" applyFont="1" applyFill="1" applyAlignment="1">
      <alignment horizontal="right"/>
    </xf>
    <xf numFmtId="0" fontId="100" fillId="0" borderId="0" xfId="0" applyFont="1" applyFill="1" applyAlignment="1">
      <alignment horizontal="right"/>
    </xf>
    <xf numFmtId="0" fontId="0" fillId="0" borderId="0" xfId="0" applyFont="1" applyFill="1" applyAlignment="1"/>
    <xf numFmtId="0" fontId="12" fillId="0" borderId="0" xfId="0" applyFont="1" applyFill="1" applyAlignment="1">
      <alignment horizontal="left" vertical="center"/>
    </xf>
    <xf numFmtId="0" fontId="0" fillId="0" borderId="0" xfId="0" applyFont="1" applyFill="1" applyBorder="1" applyAlignment="1">
      <alignment horizontal="center" vertical="center"/>
    </xf>
    <xf numFmtId="166" fontId="8" fillId="0" borderId="0" xfId="0" applyNumberFormat="1" applyFont="1" applyBorder="1" applyAlignment="1">
      <alignment horizontal="right"/>
    </xf>
    <xf numFmtId="166" fontId="8" fillId="0" borderId="0" xfId="0" applyNumberFormat="1" applyFont="1" applyBorder="1" applyAlignment="1">
      <alignment horizontal="left"/>
    </xf>
    <xf numFmtId="0" fontId="11" fillId="0" borderId="0" xfId="0" applyFont="1" applyFill="1" applyAlignment="1">
      <alignment horizontal="right" vertical="center"/>
    </xf>
    <xf numFmtId="0" fontId="4" fillId="32" borderId="1" xfId="0" applyFont="1" applyFill="1" applyBorder="1" applyAlignment="1">
      <alignment horizontal="center" wrapText="1"/>
    </xf>
    <xf numFmtId="0" fontId="12" fillId="0" borderId="0" xfId="0" applyFont="1" applyFill="1" applyBorder="1" applyAlignment="1">
      <alignment horizontal="right"/>
    </xf>
    <xf numFmtId="166" fontId="0" fillId="0" borderId="1" xfId="0" applyNumberFormat="1" applyFont="1" applyFill="1" applyBorder="1" applyAlignment="1">
      <alignment horizontal="right" vertical="center"/>
    </xf>
    <xf numFmtId="166" fontId="0" fillId="0" borderId="1" xfId="0" applyNumberFormat="1" applyFill="1" applyBorder="1" applyAlignment="1">
      <alignment horizontal="right" vertical="center"/>
    </xf>
    <xf numFmtId="0" fontId="0" fillId="0" borderId="0" xfId="0" applyFont="1" applyFill="1" applyBorder="1" applyAlignment="1">
      <alignment horizontal="right"/>
    </xf>
    <xf numFmtId="0" fontId="100" fillId="0" borderId="0" xfId="0" applyFont="1" applyFill="1" applyBorder="1" applyAlignment="1">
      <alignment horizontal="right"/>
    </xf>
    <xf numFmtId="0" fontId="0" fillId="30" borderId="1" xfId="0" applyFont="1" applyFill="1" applyBorder="1" applyAlignment="1">
      <alignment horizontal="right" vertical="center"/>
    </xf>
    <xf numFmtId="166" fontId="4" fillId="0" borderId="1" xfId="0" applyNumberFormat="1" applyFont="1" applyFill="1" applyBorder="1" applyAlignment="1">
      <alignment horizontal="right" vertical="center"/>
    </xf>
    <xf numFmtId="2" fontId="0" fillId="0" borderId="1" xfId="0" applyNumberFormat="1" applyFont="1" applyFill="1" applyBorder="1" applyAlignment="1">
      <alignment horizontal="right" vertical="center"/>
    </xf>
    <xf numFmtId="1" fontId="0" fillId="0" borderId="1" xfId="0" applyNumberFormat="1" applyFont="1" applyFill="1" applyBorder="1" applyAlignment="1">
      <alignment horizontal="right"/>
    </xf>
    <xf numFmtId="1" fontId="4" fillId="0" borderId="1" xfId="0" applyNumberFormat="1" applyFont="1" applyFill="1" applyBorder="1" applyAlignment="1">
      <alignment horizontal="right"/>
    </xf>
    <xf numFmtId="0" fontId="0" fillId="0" borderId="0" xfId="0" applyFont="1" applyFill="1" applyAlignment="1">
      <alignment horizontal="left"/>
    </xf>
    <xf numFmtId="0" fontId="101" fillId="0" borderId="0" xfId="0" applyFont="1" applyFill="1" applyBorder="1" applyAlignment="1">
      <alignment horizontal="right"/>
    </xf>
    <xf numFmtId="0" fontId="105" fillId="0" borderId="0" xfId="0" applyFont="1" applyFill="1" applyBorder="1" applyAlignment="1">
      <alignment horizontal="left" vertical="center" wrapText="1"/>
    </xf>
    <xf numFmtId="1" fontId="4" fillId="0" borderId="1" xfId="0" applyNumberFormat="1" applyFont="1" applyFill="1" applyBorder="1" applyAlignment="1">
      <alignment horizontal="right" vertical="center" wrapText="1"/>
    </xf>
    <xf numFmtId="1" fontId="4" fillId="0" borderId="1" xfId="0" applyNumberFormat="1" applyFont="1" applyFill="1" applyBorder="1" applyAlignment="1">
      <alignment horizontal="center" vertical="center" wrapText="1"/>
    </xf>
    <xf numFmtId="0" fontId="12" fillId="0" borderId="0" xfId="0" applyFont="1" applyAlignment="1">
      <alignment horizontal="left" vertical="center"/>
    </xf>
    <xf numFmtId="0" fontId="0" fillId="0" borderId="0" xfId="0" applyFont="1" applyAlignment="1">
      <alignment vertical="center" wrapText="1"/>
    </xf>
    <xf numFmtId="0" fontId="9" fillId="0" borderId="0" xfId="2" applyFont="1" applyAlignment="1">
      <alignment horizontal="center"/>
    </xf>
    <xf numFmtId="0" fontId="9" fillId="0" borderId="0" xfId="2" applyFont="1" applyAlignment="1">
      <alignment horizontal="right"/>
    </xf>
    <xf numFmtId="0" fontId="9" fillId="0" borderId="0" xfId="2" applyFont="1" applyAlignment="1"/>
    <xf numFmtId="0" fontId="8" fillId="33" borderId="1" xfId="2" applyFont="1" applyFill="1" applyBorder="1" applyAlignment="1">
      <alignment horizontal="left"/>
    </xf>
    <xf numFmtId="0" fontId="8" fillId="33" borderId="9" xfId="2" applyFont="1" applyFill="1" applyBorder="1" applyAlignment="1">
      <alignment horizontal="left"/>
    </xf>
    <xf numFmtId="0" fontId="8" fillId="33" borderId="11" xfId="2" applyFont="1" applyFill="1" applyBorder="1" applyAlignment="1">
      <alignment horizontal="left"/>
    </xf>
    <xf numFmtId="0" fontId="0" fillId="0" borderId="0" xfId="0" applyFont="1" applyAlignment="1">
      <alignment horizontal="left" indent="2"/>
    </xf>
    <xf numFmtId="2" fontId="0" fillId="0" borderId="0" xfId="0" applyNumberFormat="1" applyFont="1" applyAlignment="1">
      <alignment horizontal="left" indent="2"/>
    </xf>
    <xf numFmtId="0" fontId="0" fillId="0" borderId="0" xfId="0" applyFont="1" applyAlignment="1">
      <alignment horizontal="left" vertical="top" indent="2"/>
    </xf>
    <xf numFmtId="0" fontId="0" fillId="0" borderId="0" xfId="0" applyFont="1" applyAlignment="1">
      <alignment horizontal="left" wrapText="1"/>
    </xf>
    <xf numFmtId="0" fontId="0" fillId="0" borderId="0" xfId="0" applyFont="1" applyAlignment="1">
      <alignment horizontal="left" vertical="top" wrapText="1"/>
    </xf>
    <xf numFmtId="0" fontId="0" fillId="0" borderId="5" xfId="0" applyFont="1" applyBorder="1" applyAlignment="1">
      <alignment horizontal="left" indent="2"/>
    </xf>
    <xf numFmtId="0" fontId="0" fillId="0" borderId="5" xfId="0" applyFont="1" applyBorder="1"/>
    <xf numFmtId="0" fontId="9" fillId="0" borderId="5" xfId="2" applyFont="1" applyBorder="1" applyAlignment="1">
      <alignment horizontal="right"/>
    </xf>
    <xf numFmtId="0" fontId="62" fillId="0" borderId="0" xfId="2" applyFont="1" applyAlignment="1">
      <alignment horizontal="left"/>
    </xf>
    <xf numFmtId="0" fontId="3" fillId="0" borderId="0" xfId="2" applyFont="1" applyFill="1" applyAlignment="1">
      <alignment horizontal="left"/>
    </xf>
    <xf numFmtId="0" fontId="9" fillId="0" borderId="0" xfId="2" applyFont="1" applyFill="1" applyAlignment="1">
      <alignment horizontal="right"/>
    </xf>
    <xf numFmtId="0" fontId="9" fillId="0" borderId="0" xfId="2" applyFont="1" applyFill="1" applyBorder="1" applyAlignment="1"/>
    <xf numFmtId="0" fontId="9" fillId="0" borderId="0" xfId="2" applyFont="1" applyFill="1" applyAlignment="1"/>
    <xf numFmtId="0" fontId="9" fillId="0" borderId="0" xfId="2" applyFont="1" applyAlignment="1">
      <alignment horizontal="left"/>
    </xf>
    <xf numFmtId="0" fontId="9" fillId="0" borderId="0" xfId="2" applyFont="1" applyBorder="1" applyAlignment="1"/>
    <xf numFmtId="0" fontId="3" fillId="33" borderId="1" xfId="2" applyFont="1" applyFill="1" applyBorder="1" applyAlignment="1">
      <alignment horizontal="center" vertical="center"/>
    </xf>
    <xf numFmtId="0" fontId="9" fillId="33" borderId="1" xfId="2" applyFont="1" applyFill="1" applyBorder="1" applyAlignment="1">
      <alignment horizontal="right"/>
    </xf>
    <xf numFmtId="0" fontId="9" fillId="33" borderId="3" xfId="2" applyFont="1" applyFill="1" applyBorder="1" applyAlignment="1">
      <alignment horizontal="right"/>
    </xf>
    <xf numFmtId="0" fontId="3" fillId="33" borderId="1" xfId="2" applyFont="1" applyFill="1" applyBorder="1" applyAlignment="1">
      <alignment horizontal="center"/>
    </xf>
    <xf numFmtId="3" fontId="9" fillId="0" borderId="0" xfId="2" applyNumberFormat="1" applyFont="1" applyBorder="1" applyAlignment="1">
      <alignment horizontal="right"/>
    </xf>
    <xf numFmtId="2" fontId="9" fillId="0" borderId="14" xfId="2" applyNumberFormat="1" applyFont="1" applyBorder="1" applyAlignment="1">
      <alignment horizontal="right"/>
    </xf>
    <xf numFmtId="2" fontId="9" fillId="0" borderId="2" xfId="2" applyNumberFormat="1" applyFont="1" applyBorder="1" applyAlignment="1">
      <alignment horizontal="right"/>
    </xf>
    <xf numFmtId="4" fontId="9" fillId="0" borderId="2" xfId="2" applyNumberFormat="1" applyFont="1" applyFill="1" applyBorder="1" applyAlignment="1">
      <alignment horizontal="right"/>
    </xf>
    <xf numFmtId="0" fontId="3" fillId="33" borderId="3" xfId="2" applyFont="1" applyFill="1" applyBorder="1" applyAlignment="1">
      <alignment horizontal="center"/>
    </xf>
    <xf numFmtId="0" fontId="3" fillId="33" borderId="11" xfId="2" applyFont="1" applyFill="1" applyBorder="1" applyAlignment="1">
      <alignment horizontal="center"/>
    </xf>
    <xf numFmtId="0" fontId="3" fillId="33" borderId="11" xfId="2" applyFont="1" applyFill="1" applyBorder="1" applyAlignment="1">
      <alignment horizontal="center"/>
    </xf>
    <xf numFmtId="0" fontId="3" fillId="33" borderId="10" xfId="2" applyFont="1" applyFill="1" applyBorder="1" applyAlignment="1">
      <alignment horizontal="center"/>
    </xf>
    <xf numFmtId="3" fontId="8" fillId="0" borderId="10" xfId="2" applyNumberFormat="1" applyFont="1" applyFill="1" applyBorder="1" applyAlignment="1">
      <alignment horizontal="right" vertical="center"/>
    </xf>
    <xf numFmtId="2" fontId="8" fillId="0" borderId="10" xfId="2" applyNumberFormat="1" applyFont="1" applyBorder="1" applyAlignment="1">
      <alignment horizontal="right" vertical="center"/>
    </xf>
    <xf numFmtId="0" fontId="8" fillId="33" borderId="1" xfId="2" applyFont="1" applyFill="1" applyBorder="1" applyAlignment="1">
      <alignment horizontal="right"/>
    </xf>
    <xf numFmtId="0" fontId="8" fillId="33" borderId="9" xfId="2" applyFont="1" applyFill="1" applyBorder="1" applyAlignment="1">
      <alignment horizontal="right"/>
    </xf>
    <xf numFmtId="0" fontId="8" fillId="33" borderId="1" xfId="2" applyFont="1" applyFill="1" applyBorder="1" applyAlignment="1">
      <alignment horizontal="center" wrapText="1"/>
    </xf>
    <xf numFmtId="3" fontId="4" fillId="0" borderId="0" xfId="2" applyNumberFormat="1" applyFont="1" applyAlignment="1">
      <alignment horizontal="right"/>
    </xf>
    <xf numFmtId="3" fontId="4" fillId="0" borderId="0" xfId="2" applyNumberFormat="1" applyFont="1" applyBorder="1" applyAlignment="1">
      <alignment horizontal="right"/>
    </xf>
    <xf numFmtId="3" fontId="9" fillId="0" borderId="0" xfId="2" applyNumberFormat="1" applyFont="1" applyFill="1" applyBorder="1" applyAlignment="1">
      <alignment horizontal="right"/>
    </xf>
    <xf numFmtId="2" fontId="9" fillId="0" borderId="2" xfId="2" applyNumberFormat="1" applyFont="1" applyFill="1" applyBorder="1" applyAlignment="1">
      <alignment horizontal="right"/>
    </xf>
    <xf numFmtId="3" fontId="9" fillId="0" borderId="4" xfId="2" applyNumberFormat="1" applyFont="1" applyFill="1" applyBorder="1" applyAlignment="1">
      <alignment horizontal="right"/>
    </xf>
    <xf numFmtId="0" fontId="3" fillId="0" borderId="0" xfId="2" applyFont="1" applyFill="1" applyBorder="1" applyAlignment="1">
      <alignment horizontal="right"/>
    </xf>
    <xf numFmtId="0" fontId="3" fillId="0" borderId="0" xfId="2" applyFont="1" applyBorder="1" applyAlignment="1">
      <alignment horizontal="right"/>
    </xf>
    <xf numFmtId="0" fontId="3" fillId="33" borderId="9" xfId="2" applyFont="1" applyFill="1" applyBorder="1" applyAlignment="1">
      <alignment horizontal="center"/>
    </xf>
    <xf numFmtId="3" fontId="9" fillId="0" borderId="13" xfId="2" applyNumberFormat="1" applyFont="1" applyBorder="1" applyAlignment="1">
      <alignment horizontal="right"/>
    </xf>
    <xf numFmtId="3" fontId="9" fillId="0" borderId="15" xfId="2" applyNumberFormat="1" applyFont="1" applyBorder="1" applyAlignment="1">
      <alignment horizontal="right"/>
    </xf>
    <xf numFmtId="3" fontId="9" fillId="0" borderId="14" xfId="2" applyNumberFormat="1" applyFont="1" applyBorder="1" applyAlignment="1">
      <alignment horizontal="right"/>
    </xf>
    <xf numFmtId="3" fontId="9" fillId="0" borderId="4" xfId="2" applyNumberFormat="1" applyFont="1" applyBorder="1" applyAlignment="1">
      <alignment horizontal="right"/>
    </xf>
    <xf numFmtId="3" fontId="9" fillId="0" borderId="2" xfId="2" applyNumberFormat="1" applyFont="1" applyBorder="1" applyAlignment="1">
      <alignment horizontal="right"/>
    </xf>
    <xf numFmtId="0" fontId="3" fillId="33" borderId="13" xfId="2" applyFont="1" applyFill="1" applyBorder="1" applyAlignment="1">
      <alignment horizontal="center"/>
    </xf>
    <xf numFmtId="3" fontId="9" fillId="0" borderId="6" xfId="2" applyNumberFormat="1" applyFont="1" applyBorder="1" applyAlignment="1">
      <alignment horizontal="right"/>
    </xf>
    <xf numFmtId="3" fontId="9" fillId="0" borderId="5" xfId="2" applyNumberFormat="1" applyFont="1" applyBorder="1" applyAlignment="1">
      <alignment horizontal="right"/>
    </xf>
    <xf numFmtId="3" fontId="9" fillId="0" borderId="7" xfId="2" applyNumberFormat="1" applyFont="1" applyBorder="1" applyAlignment="1">
      <alignment horizontal="right"/>
    </xf>
    <xf numFmtId="3" fontId="8" fillId="0" borderId="10" xfId="2" applyNumberFormat="1" applyFont="1" applyBorder="1" applyAlignment="1">
      <alignment horizontal="right"/>
    </xf>
    <xf numFmtId="0" fontId="3" fillId="33" borderId="0" xfId="2" applyFont="1" applyFill="1" applyBorder="1" applyAlignment="1">
      <alignment horizontal="center"/>
    </xf>
    <xf numFmtId="3" fontId="9" fillId="0" borderId="1" xfId="2" applyNumberFormat="1" applyFont="1" applyFill="1" applyBorder="1" applyAlignment="1">
      <alignment horizontal="right"/>
    </xf>
    <xf numFmtId="3" fontId="9" fillId="0" borderId="2" xfId="2" applyNumberFormat="1" applyFont="1" applyFill="1" applyBorder="1" applyAlignment="1">
      <alignment horizontal="right"/>
    </xf>
    <xf numFmtId="3" fontId="9" fillId="0" borderId="6" xfId="2" applyNumberFormat="1" applyFont="1" applyFill="1" applyBorder="1" applyAlignment="1">
      <alignment horizontal="right"/>
    </xf>
    <xf numFmtId="3" fontId="9" fillId="0" borderId="5" xfId="2" applyNumberFormat="1" applyFont="1" applyFill="1" applyBorder="1" applyAlignment="1">
      <alignment horizontal="right"/>
    </xf>
    <xf numFmtId="3" fontId="9" fillId="0" borderId="7" xfId="2" applyNumberFormat="1" applyFont="1" applyFill="1" applyBorder="1" applyAlignment="1">
      <alignment horizontal="right"/>
    </xf>
    <xf numFmtId="3" fontId="8" fillId="0" borderId="1" xfId="2" applyNumberFormat="1" applyFont="1" applyFill="1" applyBorder="1" applyAlignment="1">
      <alignment horizontal="right"/>
    </xf>
    <xf numFmtId="4" fontId="9" fillId="0" borderId="15" xfId="2" applyNumberFormat="1" applyFont="1" applyBorder="1" applyAlignment="1">
      <alignment horizontal="right"/>
    </xf>
    <xf numFmtId="4" fontId="9" fillId="0" borderId="14" xfId="2" applyNumberFormat="1" applyFont="1" applyBorder="1" applyAlignment="1">
      <alignment horizontal="right"/>
    </xf>
    <xf numFmtId="4" fontId="9" fillId="0" borderId="0" xfId="2" applyNumberFormat="1" applyFont="1" applyBorder="1" applyAlignment="1">
      <alignment horizontal="right"/>
    </xf>
    <xf numFmtId="4" fontId="9" fillId="0" borderId="2" xfId="2" applyNumberFormat="1" applyFont="1" applyBorder="1" applyAlignment="1">
      <alignment horizontal="right"/>
    </xf>
    <xf numFmtId="4" fontId="9" fillId="0" borderId="0" xfId="2" applyNumberFormat="1" applyFont="1" applyFill="1" applyBorder="1" applyAlignment="1">
      <alignment horizontal="right"/>
    </xf>
    <xf numFmtId="4" fontId="9" fillId="0" borderId="5" xfId="2" applyNumberFormat="1" applyFont="1" applyBorder="1" applyAlignment="1">
      <alignment horizontal="right"/>
    </xf>
    <xf numFmtId="4" fontId="9" fillId="0" borderId="7" xfId="2" applyNumberFormat="1" applyFont="1" applyBorder="1" applyAlignment="1">
      <alignment horizontal="right"/>
    </xf>
    <xf numFmtId="166" fontId="9" fillId="0" borderId="0" xfId="2" applyNumberFormat="1" applyFont="1" applyAlignment="1">
      <alignment horizontal="right"/>
    </xf>
    <xf numFmtId="166" fontId="9" fillId="0" borderId="14" xfId="2" applyNumberFormat="1" applyFont="1" applyBorder="1" applyAlignment="1">
      <alignment horizontal="right"/>
    </xf>
    <xf numFmtId="166" fontId="9" fillId="0" borderId="2" xfId="2" applyNumberFormat="1" applyFont="1" applyBorder="1" applyAlignment="1">
      <alignment horizontal="right"/>
    </xf>
    <xf numFmtId="166" fontId="9" fillId="0" borderId="0" xfId="2" applyNumberFormat="1" applyFont="1" applyFill="1" applyAlignment="1">
      <alignment horizontal="right"/>
    </xf>
    <xf numFmtId="166" fontId="9" fillId="0" borderId="2" xfId="2" applyNumberFormat="1" applyFont="1" applyFill="1" applyBorder="1" applyAlignment="1">
      <alignment horizontal="right"/>
    </xf>
    <xf numFmtId="166" fontId="9" fillId="0" borderId="6" xfId="2" applyNumberFormat="1" applyFont="1" applyBorder="1" applyAlignment="1">
      <alignment horizontal="right"/>
    </xf>
    <xf numFmtId="166" fontId="9" fillId="0" borderId="5" xfId="2" applyNumberFormat="1" applyFont="1" applyBorder="1" applyAlignment="1">
      <alignment horizontal="right"/>
    </xf>
    <xf numFmtId="166" fontId="9" fillId="0" borderId="7" xfId="2" applyNumberFormat="1" applyFont="1" applyBorder="1" applyAlignment="1">
      <alignment horizontal="right"/>
    </xf>
    <xf numFmtId="0" fontId="9" fillId="0" borderId="0" xfId="2" applyFont="1" applyAlignment="1">
      <alignment horizontal="left" wrapText="1"/>
    </xf>
    <xf numFmtId="166" fontId="9" fillId="0" borderId="15" xfId="2" applyNumberFormat="1" applyFont="1" applyBorder="1" applyAlignment="1">
      <alignment horizontal="right"/>
    </xf>
    <xf numFmtId="171" fontId="9" fillId="0" borderId="0" xfId="2" applyNumberFormat="1" applyFont="1" applyAlignment="1"/>
    <xf numFmtId="166" fontId="9" fillId="0" borderId="0" xfId="2" applyNumberFormat="1" applyFont="1" applyBorder="1" applyAlignment="1">
      <alignment horizontal="right"/>
    </xf>
    <xf numFmtId="166" fontId="9" fillId="0" borderId="0" xfId="2" applyNumberFormat="1" applyFont="1" applyFill="1" applyBorder="1" applyAlignment="1">
      <alignment horizontal="right"/>
    </xf>
    <xf numFmtId="166" fontId="9" fillId="0" borderId="4" xfId="2" applyNumberFormat="1" applyFont="1" applyBorder="1" applyAlignment="1">
      <alignment horizontal="right"/>
    </xf>
    <xf numFmtId="0" fontId="9" fillId="0" borderId="0" xfId="2" applyFont="1" applyAlignment="1">
      <alignment horizontal="left" vertical="center" wrapText="1"/>
    </xf>
    <xf numFmtId="0" fontId="3" fillId="0" borderId="0" xfId="2" applyFont="1" applyFill="1" applyAlignment="1"/>
    <xf numFmtId="166" fontId="9" fillId="0" borderId="13" xfId="2" applyNumberFormat="1" applyFont="1" applyBorder="1" applyAlignment="1">
      <alignment horizontal="right"/>
    </xf>
    <xf numFmtId="166" fontId="9" fillId="0" borderId="4" xfId="2" applyNumberFormat="1" applyFont="1" applyFill="1" applyBorder="1" applyAlignment="1">
      <alignment horizontal="right"/>
    </xf>
    <xf numFmtId="0" fontId="3" fillId="33" borderId="3" xfId="2" applyFont="1" applyFill="1" applyBorder="1" applyAlignment="1">
      <alignment vertical="top"/>
    </xf>
    <xf numFmtId="0" fontId="3" fillId="33" borderId="3" xfId="2" applyFont="1" applyFill="1" applyBorder="1" applyAlignment="1">
      <alignment horizontal="center" vertical="top"/>
    </xf>
    <xf numFmtId="0" fontId="3" fillId="33" borderId="9" xfId="2" applyFont="1" applyFill="1" applyBorder="1" applyAlignment="1">
      <alignment horizontal="center" vertical="center" wrapText="1"/>
    </xf>
    <xf numFmtId="0" fontId="9" fillId="33" borderId="15" xfId="2" applyFont="1" applyFill="1" applyBorder="1" applyAlignment="1">
      <alignment horizontal="center" vertical="center" wrapText="1"/>
    </xf>
    <xf numFmtId="0" fontId="9" fillId="33" borderId="14" xfId="2" applyFont="1" applyFill="1" applyBorder="1" applyAlignment="1">
      <alignment horizontal="center" vertical="center" wrapText="1"/>
    </xf>
    <xf numFmtId="15" fontId="9" fillId="0" borderId="12" xfId="2" applyNumberFormat="1" applyFont="1" applyBorder="1" applyAlignment="1">
      <alignment horizontal="right"/>
    </xf>
    <xf numFmtId="3" fontId="9" fillId="0" borderId="12" xfId="2" applyNumberFormat="1" applyFont="1" applyFill="1" applyBorder="1" applyAlignment="1">
      <alignment horizontal="right"/>
    </xf>
    <xf numFmtId="3" fontId="9" fillId="0" borderId="10" xfId="2" applyNumberFormat="1" applyFont="1" applyFill="1" applyBorder="1" applyAlignment="1">
      <alignment horizontal="right"/>
    </xf>
    <xf numFmtId="0" fontId="3" fillId="33" borderId="11" xfId="2" applyFont="1" applyFill="1" applyBorder="1" applyAlignment="1">
      <alignment horizontal="center" vertical="center" wrapText="1"/>
    </xf>
    <xf numFmtId="0" fontId="3" fillId="33" borderId="8" xfId="2" applyFont="1" applyFill="1" applyBorder="1" applyAlignment="1">
      <alignment horizontal="center" vertical="center" wrapText="1"/>
    </xf>
    <xf numFmtId="3" fontId="9" fillId="0" borderId="13" xfId="2" applyNumberFormat="1" applyFont="1" applyFill="1" applyBorder="1" applyAlignment="1">
      <alignment horizontal="right"/>
    </xf>
    <xf numFmtId="3" fontId="9" fillId="0" borderId="3" xfId="2" applyNumberFormat="1" applyFont="1" applyFill="1" applyBorder="1" applyAlignment="1">
      <alignment horizontal="right"/>
    </xf>
    <xf numFmtId="0" fontId="3" fillId="33" borderId="9" xfId="2" applyFont="1" applyFill="1" applyBorder="1" applyAlignment="1">
      <alignment horizontal="left" vertical="center"/>
    </xf>
    <xf numFmtId="0" fontId="108" fillId="0" borderId="0" xfId="0" applyFont="1" applyBorder="1" applyAlignment="1">
      <alignment horizontal="justify"/>
    </xf>
    <xf numFmtId="0" fontId="108" fillId="0" borderId="0" xfId="0" applyFont="1" applyBorder="1" applyAlignment="1">
      <alignment horizontal="right"/>
    </xf>
    <xf numFmtId="15" fontId="9" fillId="0" borderId="10" xfId="2" applyNumberFormat="1" applyFont="1" applyBorder="1" applyAlignment="1">
      <alignment horizontal="right"/>
    </xf>
    <xf numFmtId="172" fontId="109" fillId="0" borderId="0" xfId="0" applyNumberFormat="1" applyFont="1" applyBorder="1" applyAlignment="1">
      <alignment horizontal="right"/>
    </xf>
    <xf numFmtId="0" fontId="3" fillId="0" borderId="0" xfId="2" applyFont="1" applyFill="1" applyAlignment="1">
      <alignment horizontal="left" vertical="center" wrapText="1"/>
    </xf>
    <xf numFmtId="0" fontId="9" fillId="0" borderId="0" xfId="2" applyFont="1" applyAlignment="1">
      <alignment horizontal="left" vertical="center" wrapText="1"/>
    </xf>
    <xf numFmtId="0" fontId="3" fillId="33" borderId="1" xfId="2" applyFont="1" applyFill="1" applyBorder="1" applyAlignment="1">
      <alignment horizontal="left" vertical="center" wrapText="1"/>
    </xf>
    <xf numFmtId="4" fontId="9" fillId="0" borderId="13" xfId="2" applyNumberFormat="1" applyFont="1" applyFill="1" applyBorder="1" applyAlignment="1">
      <alignment horizontal="right"/>
    </xf>
    <xf numFmtId="4" fontId="9" fillId="0" borderId="3" xfId="2" applyNumberFormat="1" applyFont="1" applyFill="1" applyBorder="1" applyAlignment="1">
      <alignment horizontal="right"/>
    </xf>
    <xf numFmtId="4" fontId="9" fillId="0" borderId="4" xfId="2" applyNumberFormat="1" applyFont="1" applyFill="1" applyBorder="1" applyAlignment="1">
      <alignment horizontal="right"/>
    </xf>
    <xf numFmtId="4" fontId="9" fillId="0" borderId="12" xfId="2" applyNumberFormat="1" applyFont="1" applyFill="1" applyBorder="1" applyAlignment="1">
      <alignment horizontal="right"/>
    </xf>
    <xf numFmtId="4" fontId="9" fillId="0" borderId="6" xfId="2" applyNumberFormat="1" applyFont="1" applyFill="1" applyBorder="1" applyAlignment="1">
      <alignment horizontal="right"/>
    </xf>
    <xf numFmtId="4" fontId="9" fillId="0" borderId="10" xfId="2" applyNumberFormat="1" applyFont="1" applyFill="1" applyBorder="1" applyAlignment="1">
      <alignment horizontal="right"/>
    </xf>
    <xf numFmtId="0" fontId="8" fillId="33" borderId="9" xfId="2" applyFont="1" applyFill="1" applyBorder="1" applyAlignment="1">
      <alignment horizontal="center"/>
    </xf>
    <xf numFmtId="0" fontId="3" fillId="33" borderId="9" xfId="2" applyFont="1" applyFill="1" applyBorder="1" applyAlignment="1">
      <alignment horizontal="center"/>
    </xf>
    <xf numFmtId="0" fontId="3" fillId="33" borderId="8" xfId="2" applyFont="1" applyFill="1" applyBorder="1" applyAlignment="1">
      <alignment horizontal="center"/>
    </xf>
    <xf numFmtId="0" fontId="3" fillId="33" borderId="13" xfId="2" applyFont="1" applyFill="1" applyBorder="1" applyAlignment="1">
      <alignment horizontal="center" wrapText="1"/>
    </xf>
    <xf numFmtId="0" fontId="8" fillId="33" borderId="3" xfId="2" applyFont="1" applyFill="1" applyBorder="1" applyAlignment="1">
      <alignment horizontal="right"/>
    </xf>
    <xf numFmtId="0" fontId="8" fillId="33" borderId="14" xfId="2" applyFont="1" applyFill="1" applyBorder="1" applyAlignment="1">
      <alignment horizontal="right"/>
    </xf>
    <xf numFmtId="0" fontId="3" fillId="33" borderId="8" xfId="2" applyFont="1" applyFill="1" applyBorder="1" applyAlignment="1">
      <alignment horizontal="center"/>
    </xf>
    <xf numFmtId="0" fontId="3" fillId="33" borderId="10" xfId="2" applyFont="1" applyFill="1" applyBorder="1" applyAlignment="1">
      <alignment horizontal="left"/>
    </xf>
    <xf numFmtId="3" fontId="8" fillId="0" borderId="6" xfId="2" applyNumberFormat="1" applyFont="1" applyBorder="1" applyAlignment="1">
      <alignment horizontal="right"/>
    </xf>
    <xf numFmtId="3" fontId="8" fillId="0" borderId="5" xfId="2" applyNumberFormat="1" applyFont="1" applyBorder="1" applyAlignment="1">
      <alignment horizontal="right"/>
    </xf>
    <xf numFmtId="3" fontId="8" fillId="0" borderId="7" xfId="2" applyNumberFormat="1" applyFont="1" applyBorder="1" applyAlignment="1">
      <alignment horizontal="right"/>
    </xf>
    <xf numFmtId="3" fontId="9" fillId="0" borderId="0" xfId="2" applyNumberFormat="1" applyFont="1" applyBorder="1" applyAlignment="1"/>
    <xf numFmtId="0" fontId="3" fillId="33" borderId="1" xfId="2" applyFont="1" applyFill="1" applyBorder="1" applyAlignment="1">
      <alignment horizontal="left"/>
    </xf>
    <xf numFmtId="3" fontId="9" fillId="0" borderId="0" xfId="2" applyNumberFormat="1" applyFont="1" applyAlignment="1">
      <alignment horizontal="right"/>
    </xf>
    <xf numFmtId="0" fontId="3" fillId="33" borderId="3" xfId="2" applyFont="1" applyFill="1" applyBorder="1" applyAlignment="1">
      <alignment horizontal="left"/>
    </xf>
    <xf numFmtId="3" fontId="8" fillId="0" borderId="9" xfId="2" applyNumberFormat="1" applyFont="1" applyBorder="1" applyAlignment="1">
      <alignment horizontal="right"/>
    </xf>
    <xf numFmtId="3" fontId="8" fillId="0" borderId="11" xfId="2" applyNumberFormat="1" applyFont="1" applyBorder="1" applyAlignment="1">
      <alignment horizontal="right"/>
    </xf>
    <xf numFmtId="3" fontId="8" fillId="0" borderId="8" xfId="2" applyNumberFormat="1" applyFont="1" applyBorder="1" applyAlignment="1">
      <alignment horizontal="right"/>
    </xf>
    <xf numFmtId="166" fontId="9" fillId="0" borderId="0" xfId="2" applyNumberFormat="1" applyFont="1" applyBorder="1" applyAlignment="1"/>
    <xf numFmtId="0" fontId="57" fillId="0" borderId="0" xfId="2" applyFont="1" applyAlignment="1">
      <alignment horizontal="left" vertical="center" wrapText="1"/>
    </xf>
    <xf numFmtId="0" fontId="57" fillId="0" borderId="0" xfId="2" applyFont="1" applyAlignment="1">
      <alignment horizontal="center"/>
    </xf>
    <xf numFmtId="0" fontId="57" fillId="0" borderId="0" xfId="2" applyFont="1" applyAlignment="1">
      <alignment horizontal="right"/>
    </xf>
    <xf numFmtId="0" fontId="3" fillId="0" borderId="0" xfId="0" applyFont="1" applyFill="1" applyAlignment="1">
      <alignment horizontal="center"/>
    </xf>
    <xf numFmtId="3" fontId="0" fillId="0" borderId="0" xfId="0" applyNumberFormat="1" applyFont="1" applyFill="1" applyBorder="1"/>
    <xf numFmtId="0" fontId="0" fillId="0" borderId="0" xfId="0" applyFill="1" applyAlignment="1">
      <alignment horizontal="center"/>
    </xf>
    <xf numFmtId="3" fontId="0" fillId="0" borderId="0" xfId="0" applyNumberFormat="1" applyFill="1"/>
    <xf numFmtId="0" fontId="0" fillId="0" borderId="0" xfId="0" applyAlignment="1">
      <alignment horizontal="center"/>
    </xf>
    <xf numFmtId="0" fontId="3" fillId="33" borderId="1" xfId="0" applyFont="1" applyFill="1" applyBorder="1" applyAlignment="1">
      <alignment horizontal="center" vertical="center"/>
    </xf>
    <xf numFmtId="3" fontId="3" fillId="33" borderId="1" xfId="0" applyNumberFormat="1" applyFont="1" applyFill="1" applyBorder="1" applyAlignment="1">
      <alignment horizontal="center" vertical="top"/>
    </xf>
    <xf numFmtId="0" fontId="3" fillId="33" borderId="1" xfId="0" applyFont="1" applyFill="1" applyBorder="1" applyAlignment="1">
      <alignment horizontal="center" vertical="top" wrapText="1"/>
    </xf>
    <xf numFmtId="0" fontId="3" fillId="0" borderId="0" xfId="0" applyFont="1" applyFill="1" applyBorder="1" applyAlignment="1">
      <alignment horizontal="center" vertical="top" wrapText="1"/>
    </xf>
    <xf numFmtId="0" fontId="6" fillId="33" borderId="1" xfId="0" applyFont="1" applyFill="1" applyBorder="1" applyAlignment="1">
      <alignment horizontal="center" vertical="center"/>
    </xf>
    <xf numFmtId="37" fontId="88" fillId="0" borderId="0" xfId="2" applyNumberFormat="1" applyFont="1" applyFill="1" applyBorder="1" applyAlignment="1">
      <alignment horizontal="right"/>
    </xf>
    <xf numFmtId="166" fontId="4" fillId="0" borderId="0" xfId="0" applyNumberFormat="1" applyFont="1" applyFill="1" applyAlignment="1">
      <alignment horizontal="right"/>
    </xf>
    <xf numFmtId="3" fontId="4" fillId="0" borderId="0" xfId="0" applyNumberFormat="1" applyFont="1" applyFill="1" applyAlignment="1">
      <alignment horizontal="right"/>
    </xf>
    <xf numFmtId="166" fontId="0" fillId="0" borderId="2" xfId="0" applyNumberFormat="1" applyFont="1" applyFill="1" applyBorder="1" applyAlignment="1">
      <alignment horizontal="right"/>
    </xf>
    <xf numFmtId="166" fontId="0" fillId="0" borderId="0" xfId="0" applyNumberFormat="1" applyFont="1" applyBorder="1" applyAlignment="1">
      <alignment horizontal="center"/>
    </xf>
    <xf numFmtId="3" fontId="4" fillId="0" borderId="0" xfId="0" applyNumberFormat="1" applyFont="1" applyFill="1" applyBorder="1" applyAlignment="1">
      <alignment horizontal="right"/>
    </xf>
    <xf numFmtId="0" fontId="6" fillId="33" borderId="0" xfId="0" applyFont="1" applyFill="1" applyBorder="1" applyAlignment="1">
      <alignment horizontal="center" vertical="center"/>
    </xf>
    <xf numFmtId="0" fontId="6" fillId="33" borderId="11" xfId="0" applyFont="1" applyFill="1" applyBorder="1" applyAlignment="1">
      <alignment horizontal="center" vertical="center"/>
    </xf>
    <xf numFmtId="3" fontId="87" fillId="0" borderId="1" xfId="0" applyNumberFormat="1" applyFont="1" applyFill="1" applyBorder="1" applyAlignment="1"/>
    <xf numFmtId="166" fontId="6" fillId="0" borderId="1" xfId="0" applyNumberFormat="1" applyFont="1" applyFill="1" applyBorder="1" applyAlignment="1">
      <alignment horizontal="right"/>
    </xf>
    <xf numFmtId="3" fontId="6" fillId="0" borderId="1" xfId="0" applyNumberFormat="1" applyFont="1" applyFill="1" applyBorder="1" applyAlignment="1">
      <alignment horizontal="right"/>
    </xf>
    <xf numFmtId="166" fontId="3" fillId="0" borderId="1" xfId="0" applyNumberFormat="1" applyFont="1" applyFill="1" applyBorder="1" applyAlignment="1">
      <alignment horizontal="right"/>
    </xf>
    <xf numFmtId="166" fontId="4" fillId="0" borderId="0" xfId="0" applyNumberFormat="1" applyFont="1" applyFill="1" applyBorder="1" applyAlignment="1">
      <alignment horizontal="right"/>
    </xf>
    <xf numFmtId="0" fontId="6" fillId="0" borderId="0" xfId="2" applyFont="1" applyFill="1" applyAlignment="1">
      <alignment horizontal="left" vertical="center"/>
    </xf>
    <xf numFmtId="0" fontId="4" fillId="0" borderId="0" xfId="2" applyFont="1" applyFill="1" applyAlignment="1">
      <alignment horizontal="left" vertical="center"/>
    </xf>
    <xf numFmtId="0" fontId="3" fillId="33" borderId="1" xfId="0" applyFont="1" applyFill="1" applyBorder="1" applyAlignment="1">
      <alignment horizontal="center"/>
    </xf>
    <xf numFmtId="0" fontId="6" fillId="33" borderId="9" xfId="2" applyFont="1" applyFill="1" applyBorder="1" applyAlignment="1">
      <alignment horizontal="center" vertical="center"/>
    </xf>
    <xf numFmtId="37" fontId="88" fillId="0" borderId="13" xfId="2" applyNumberFormat="1" applyFont="1" applyFill="1" applyBorder="1" applyAlignment="1">
      <alignment horizontal="right"/>
    </xf>
    <xf numFmtId="37" fontId="88" fillId="0" borderId="15" xfId="2" applyNumberFormat="1" applyFont="1" applyFill="1" applyBorder="1" applyAlignment="1">
      <alignment horizontal="right"/>
    </xf>
    <xf numFmtId="37" fontId="88" fillId="0" borderId="14" xfId="2" applyNumberFormat="1" applyFont="1" applyFill="1" applyBorder="1" applyAlignment="1">
      <alignment horizontal="right"/>
    </xf>
    <xf numFmtId="37" fontId="88" fillId="0" borderId="4" xfId="2" applyNumberFormat="1" applyFont="1" applyFill="1" applyBorder="1" applyAlignment="1">
      <alignment horizontal="right"/>
    </xf>
    <xf numFmtId="37" fontId="88" fillId="0" borderId="2" xfId="2" applyNumberFormat="1" applyFont="1" applyFill="1" applyBorder="1" applyAlignment="1">
      <alignment horizontal="right"/>
    </xf>
    <xf numFmtId="37" fontId="88" fillId="0" borderId="6" xfId="2" applyNumberFormat="1" applyFont="1" applyFill="1" applyBorder="1" applyAlignment="1">
      <alignment horizontal="right"/>
    </xf>
    <xf numFmtId="37" fontId="88" fillId="0" borderId="5" xfId="2" applyNumberFormat="1" applyFont="1" applyFill="1" applyBorder="1" applyAlignment="1">
      <alignment horizontal="right"/>
    </xf>
    <xf numFmtId="37" fontId="88" fillId="0" borderId="7" xfId="2" applyNumberFormat="1" applyFont="1" applyFill="1" applyBorder="1" applyAlignment="1">
      <alignment horizontal="right"/>
    </xf>
    <xf numFmtId="0" fontId="6" fillId="33" borderId="0" xfId="2" applyFont="1" applyFill="1" applyBorder="1" applyAlignment="1">
      <alignment horizontal="center" vertical="center"/>
    </xf>
    <xf numFmtId="0" fontId="6" fillId="33" borderId="11" xfId="2" applyFont="1" applyFill="1" applyBorder="1" applyAlignment="1">
      <alignment horizontal="center" vertical="center"/>
    </xf>
    <xf numFmtId="0" fontId="6" fillId="33" borderId="1" xfId="2" applyFont="1" applyFill="1" applyBorder="1" applyAlignment="1">
      <alignment horizontal="center" vertical="center"/>
    </xf>
    <xf numFmtId="37" fontId="87" fillId="0" borderId="1" xfId="2" applyNumberFormat="1" applyFont="1" applyFill="1" applyBorder="1" applyAlignment="1">
      <alignment horizontal="right"/>
    </xf>
    <xf numFmtId="0" fontId="6" fillId="0" borderId="0" xfId="2" applyFont="1" applyFill="1" applyAlignment="1">
      <alignment horizontal="left"/>
    </xf>
    <xf numFmtId="0" fontId="9" fillId="0" borderId="0" xfId="2" applyFont="1" applyFill="1"/>
    <xf numFmtId="37" fontId="0" fillId="0" borderId="0" xfId="0" applyNumberFormat="1"/>
    <xf numFmtId="0" fontId="2" fillId="0" borderId="0" xfId="0" applyFont="1" applyAlignment="1">
      <alignment horizontal="left"/>
    </xf>
    <xf numFmtId="37" fontId="0" fillId="0" borderId="0" xfId="0" applyNumberFormat="1" applyFill="1"/>
    <xf numFmtId="0" fontId="3" fillId="0" borderId="0" xfId="0" applyFont="1" applyAlignment="1">
      <alignment horizontal="left"/>
    </xf>
    <xf numFmtId="37" fontId="4" fillId="0" borderId="4" xfId="2" applyNumberFormat="1" applyFont="1" applyFill="1" applyBorder="1" applyAlignment="1">
      <alignment horizontal="right"/>
    </xf>
    <xf numFmtId="37" fontId="4" fillId="0" borderId="0" xfId="2" applyNumberFormat="1" applyFont="1" applyFill="1" applyBorder="1" applyAlignment="1">
      <alignment horizontal="right"/>
    </xf>
    <xf numFmtId="37" fontId="4" fillId="0" borderId="2" xfId="2" applyNumberFormat="1" applyFont="1" applyFill="1" applyBorder="1" applyAlignment="1">
      <alignment horizontal="right"/>
    </xf>
    <xf numFmtId="37" fontId="2" fillId="0" borderId="0" xfId="2" applyNumberFormat="1" applyFont="1" applyFill="1" applyBorder="1" applyAlignment="1">
      <alignment horizontal="center"/>
    </xf>
    <xf numFmtId="0" fontId="6" fillId="0" borderId="0" xfId="0" applyFont="1" applyAlignment="1">
      <alignment horizontal="left"/>
    </xf>
    <xf numFmtId="0" fontId="0" fillId="0" borderId="0" xfId="0" applyAlignment="1">
      <alignment horizontal="left" wrapText="1"/>
    </xf>
    <xf numFmtId="3" fontId="3" fillId="33" borderId="9" xfId="0" applyNumberFormat="1" applyFont="1" applyFill="1" applyBorder="1" applyAlignment="1">
      <alignment horizontal="right" vertical="center"/>
    </xf>
    <xf numFmtId="3" fontId="3" fillId="33" borderId="1" xfId="0" applyNumberFormat="1" applyFont="1" applyFill="1" applyBorder="1" applyAlignment="1">
      <alignment horizontal="right" vertical="center"/>
    </xf>
    <xf numFmtId="3" fontId="3" fillId="33" borderId="8" xfId="0" applyNumberFormat="1" applyFont="1" applyFill="1" applyBorder="1" applyAlignment="1">
      <alignment horizontal="center" vertical="center" wrapText="1"/>
    </xf>
    <xf numFmtId="3" fontId="0" fillId="0" borderId="0" xfId="0" applyNumberFormat="1" applyFill="1" applyBorder="1"/>
    <xf numFmtId="167" fontId="0" fillId="0" borderId="0" xfId="0" applyNumberFormat="1" applyFill="1" applyBorder="1"/>
    <xf numFmtId="3" fontId="0" fillId="0" borderId="4" xfId="0" applyNumberFormat="1" applyFill="1" applyBorder="1"/>
    <xf numFmtId="0" fontId="3" fillId="33" borderId="9" xfId="0" applyFont="1" applyFill="1" applyBorder="1" applyAlignment="1">
      <alignment horizontal="center"/>
    </xf>
    <xf numFmtId="3" fontId="0" fillId="0" borderId="6" xfId="0" applyNumberFormat="1" applyFill="1" applyBorder="1"/>
    <xf numFmtId="3" fontId="0" fillId="0" borderId="5" xfId="0" applyNumberFormat="1" applyFill="1" applyBorder="1"/>
    <xf numFmtId="167" fontId="0" fillId="0" borderId="5" xfId="0" applyNumberFormat="1" applyFill="1" applyBorder="1"/>
    <xf numFmtId="167" fontId="0" fillId="0" borderId="7" xfId="0" applyNumberFormat="1" applyFill="1" applyBorder="1"/>
    <xf numFmtId="0" fontId="3" fillId="33" borderId="0" xfId="0" applyFont="1" applyFill="1" applyBorder="1" applyAlignment="1">
      <alignment horizontal="center"/>
    </xf>
    <xf numFmtId="0" fontId="3" fillId="33" borderId="11" xfId="0" applyFont="1" applyFill="1" applyBorder="1" applyAlignment="1">
      <alignment horizontal="center"/>
    </xf>
    <xf numFmtId="3" fontId="3" fillId="0" borderId="1" xfId="0" applyNumberFormat="1" applyFont="1" applyFill="1" applyBorder="1" applyAlignment="1">
      <alignment horizontal="center"/>
    </xf>
    <xf numFmtId="167" fontId="3" fillId="0" borderId="1" xfId="0" applyNumberFormat="1" applyFont="1" applyFill="1" applyBorder="1" applyAlignment="1">
      <alignment horizontal="center"/>
    </xf>
    <xf numFmtId="0" fontId="0" fillId="0" borderId="0" xfId="0" applyAlignment="1">
      <alignment horizontal="left" vertical="center" wrapText="1"/>
    </xf>
    <xf numFmtId="0" fontId="3" fillId="33" borderId="3" xfId="0" applyFont="1" applyFill="1" applyBorder="1" applyAlignment="1">
      <alignment horizontal="center" wrapText="1"/>
    </xf>
    <xf numFmtId="3" fontId="3" fillId="33" borderId="3" xfId="0" applyNumberFormat="1" applyFont="1" applyFill="1" applyBorder="1" applyAlignment="1">
      <alignment horizontal="center" wrapText="1"/>
    </xf>
    <xf numFmtId="3" fontId="3" fillId="33" borderId="1" xfId="0" applyNumberFormat="1" applyFont="1" applyFill="1" applyBorder="1" applyAlignment="1">
      <alignment horizontal="center"/>
    </xf>
    <xf numFmtId="0" fontId="3" fillId="33" borderId="10" xfId="0" applyFont="1" applyFill="1" applyBorder="1" applyAlignment="1">
      <alignment horizontal="center" wrapText="1"/>
    </xf>
    <xf numFmtId="3" fontId="3" fillId="33" borderId="10" xfId="0" applyNumberFormat="1" applyFont="1" applyFill="1" applyBorder="1" applyAlignment="1">
      <alignment horizontal="center" wrapText="1"/>
    </xf>
    <xf numFmtId="3" fontId="0" fillId="33" borderId="1" xfId="0" applyNumberFormat="1" applyFont="1" applyFill="1" applyBorder="1" applyAlignment="1">
      <alignment horizontal="right"/>
    </xf>
    <xf numFmtId="3" fontId="4" fillId="0" borderId="5" xfId="0" applyNumberFormat="1" applyFont="1" applyBorder="1"/>
    <xf numFmtId="3" fontId="4" fillId="0" borderId="7" xfId="0" applyNumberFormat="1" applyFont="1" applyBorder="1"/>
    <xf numFmtId="3" fontId="3" fillId="0" borderId="1" xfId="0" applyNumberFormat="1" applyFont="1" applyFill="1" applyBorder="1"/>
    <xf numFmtId="3" fontId="6" fillId="0" borderId="1" xfId="0" applyNumberFormat="1" applyFont="1" applyBorder="1"/>
    <xf numFmtId="0" fontId="0" fillId="0" borderId="0" xfId="0" applyAlignment="1">
      <alignment horizontal="left" wrapText="1"/>
    </xf>
    <xf numFmtId="0" fontId="3" fillId="33" borderId="3" xfId="0" applyFont="1" applyFill="1" applyBorder="1" applyAlignment="1">
      <alignment horizontal="center"/>
    </xf>
    <xf numFmtId="3" fontId="3" fillId="33" borderId="3" xfId="0" applyNumberFormat="1" applyFont="1" applyFill="1" applyBorder="1" applyAlignment="1">
      <alignment horizontal="center"/>
    </xf>
    <xf numFmtId="0" fontId="3" fillId="33" borderId="10" xfId="0" applyFont="1" applyFill="1" applyBorder="1" applyAlignment="1">
      <alignment horizontal="center"/>
    </xf>
    <xf numFmtId="3" fontId="3" fillId="33" borderId="10" xfId="0" applyNumberFormat="1" applyFont="1" applyFill="1" applyBorder="1" applyAlignment="1">
      <alignment horizontal="center"/>
    </xf>
    <xf numFmtId="3" fontId="0" fillId="0" borderId="13" xfId="0" applyNumberFormat="1" applyFill="1" applyBorder="1"/>
    <xf numFmtId="3" fontId="0" fillId="0" borderId="14" xfId="0" applyNumberFormat="1" applyFill="1" applyBorder="1"/>
    <xf numFmtId="0" fontId="4" fillId="0" borderId="0" xfId="0" applyFont="1" applyAlignment="1">
      <alignment horizontal="left" wrapText="1"/>
    </xf>
    <xf numFmtId="0" fontId="2" fillId="0" borderId="0" xfId="0" applyFont="1" applyAlignment="1">
      <alignment horizontal="left" wrapText="1"/>
    </xf>
    <xf numFmtId="0" fontId="6" fillId="33" borderId="1" xfId="0" applyFont="1" applyFill="1" applyBorder="1" applyAlignment="1">
      <alignment horizontal="center"/>
    </xf>
    <xf numFmtId="49" fontId="3" fillId="33" borderId="1" xfId="0" applyNumberFormat="1" applyFont="1" applyFill="1" applyBorder="1" applyAlignment="1">
      <alignment horizontal="center"/>
    </xf>
    <xf numFmtId="3" fontId="3" fillId="0" borderId="1" xfId="0" applyNumberFormat="1" applyFont="1" applyBorder="1"/>
    <xf numFmtId="49" fontId="3" fillId="33" borderId="3" xfId="0" applyNumberFormat="1" applyFont="1" applyFill="1" applyBorder="1" applyAlignment="1">
      <alignment vertical="center"/>
    </xf>
    <xf numFmtId="0" fontId="6" fillId="33" borderId="1" xfId="0" applyFont="1" applyFill="1" applyBorder="1"/>
    <xf numFmtId="0" fontId="0" fillId="0" borderId="13" xfId="0" applyBorder="1"/>
    <xf numFmtId="0" fontId="0" fillId="0" borderId="15" xfId="0" applyBorder="1"/>
    <xf numFmtId="0" fontId="0" fillId="0" borderId="14" xfId="0" applyBorder="1" applyAlignment="1">
      <alignment horizontal="right"/>
    </xf>
    <xf numFmtId="0" fontId="0" fillId="0" borderId="4" xfId="0" applyBorder="1"/>
    <xf numFmtId="0" fontId="0" fillId="0" borderId="2" xfId="0" applyBorder="1" applyAlignment="1">
      <alignment horizontal="right"/>
    </xf>
    <xf numFmtId="0" fontId="0" fillId="0" borderId="2" xfId="0" applyBorder="1"/>
    <xf numFmtId="0" fontId="0" fillId="0" borderId="4" xfId="0" applyFill="1" applyBorder="1"/>
    <xf numFmtId="0" fontId="0" fillId="0" borderId="2" xfId="0" applyFill="1" applyBorder="1"/>
    <xf numFmtId="3" fontId="4" fillId="0" borderId="5" xfId="0" applyNumberFormat="1" applyFont="1" applyFill="1" applyBorder="1"/>
    <xf numFmtId="3" fontId="3" fillId="0" borderId="1" xfId="0" applyNumberFormat="1" applyFont="1" applyFill="1" applyBorder="1" applyAlignment="1">
      <alignment horizontal="right"/>
    </xf>
    <xf numFmtId="3" fontId="6" fillId="0" borderId="1" xfId="0" applyNumberFormat="1" applyFont="1" applyBorder="1" applyAlignment="1">
      <alignment horizontal="right"/>
    </xf>
    <xf numFmtId="0" fontId="11" fillId="0" borderId="0" xfId="0" applyFont="1" applyAlignment="1">
      <alignment horizontal="center"/>
    </xf>
    <xf numFmtId="0" fontId="3" fillId="0" borderId="0" xfId="0" applyFont="1" applyAlignment="1">
      <alignment horizontal="center"/>
    </xf>
    <xf numFmtId="0" fontId="110" fillId="0" borderId="0" xfId="0" applyFont="1"/>
    <xf numFmtId="0" fontId="7" fillId="0" borderId="0" xfId="2" applyAlignment="1">
      <alignment horizontal="center"/>
    </xf>
    <xf numFmtId="0" fontId="7" fillId="0" borderId="0" xfId="2" applyAlignment="1">
      <alignment horizontal="right"/>
    </xf>
    <xf numFmtId="0" fontId="3" fillId="33" borderId="9" xfId="0" applyFont="1" applyFill="1" applyBorder="1" applyAlignment="1">
      <alignment horizontal="left" vertical="center"/>
    </xf>
    <xf numFmtId="0" fontId="3" fillId="33" borderId="11" xfId="0" applyFont="1" applyFill="1" applyBorder="1" applyAlignment="1">
      <alignment horizontal="left" vertical="center"/>
    </xf>
    <xf numFmtId="0" fontId="3" fillId="33" borderId="8" xfId="0" applyFont="1" applyFill="1" applyBorder="1" applyAlignment="1">
      <alignment horizontal="left" vertical="center"/>
    </xf>
    <xf numFmtId="0" fontId="0" fillId="34" borderId="0" xfId="0" applyFill="1"/>
    <xf numFmtId="0" fontId="11" fillId="33" borderId="1" xfId="0" applyFont="1" applyFill="1" applyBorder="1" applyAlignment="1">
      <alignment horizontal="center" vertical="center"/>
    </xf>
    <xf numFmtId="0" fontId="11" fillId="33" borderId="1" xfId="0" applyFont="1" applyFill="1" applyBorder="1" applyAlignment="1">
      <alignment horizontal="center" vertical="top" wrapText="1"/>
    </xf>
    <xf numFmtId="3" fontId="11" fillId="33" borderId="1" xfId="0" applyNumberFormat="1" applyFont="1" applyFill="1" applyBorder="1" applyAlignment="1">
      <alignment horizontal="center" vertical="top" wrapText="1"/>
    </xf>
    <xf numFmtId="3" fontId="0" fillId="0" borderId="0" xfId="0" applyNumberFormat="1" applyAlignment="1">
      <alignment horizontal="center" vertical="top" wrapText="1"/>
    </xf>
    <xf numFmtId="0" fontId="0" fillId="0" borderId="0" xfId="0" applyAlignment="1">
      <alignment wrapText="1"/>
    </xf>
    <xf numFmtId="0" fontId="11" fillId="33" borderId="1" xfId="0" applyFont="1" applyFill="1" applyBorder="1" applyAlignment="1">
      <alignment horizontal="center"/>
    </xf>
    <xf numFmtId="167" fontId="0" fillId="0" borderId="4" xfId="0" applyNumberFormat="1" applyFont="1" applyBorder="1" applyAlignment="1">
      <alignment horizontal="center"/>
    </xf>
    <xf numFmtId="166" fontId="0" fillId="0" borderId="15" xfId="0" applyNumberFormat="1" applyBorder="1"/>
    <xf numFmtId="3" fontId="0" fillId="0" borderId="14" xfId="0" applyNumberFormat="1" applyBorder="1" applyAlignment="1">
      <alignment horizontal="right"/>
    </xf>
    <xf numFmtId="166" fontId="0" fillId="0" borderId="0" xfId="0" applyNumberFormat="1" applyBorder="1"/>
    <xf numFmtId="3" fontId="0" fillId="0" borderId="2" xfId="0" applyNumberFormat="1" applyBorder="1" applyAlignment="1">
      <alignment horizontal="right"/>
    </xf>
    <xf numFmtId="166" fontId="0" fillId="0" borderId="0" xfId="0" applyNumberFormat="1" applyFill="1" applyBorder="1"/>
    <xf numFmtId="166" fontId="0" fillId="0" borderId="0" xfId="0" applyNumberFormat="1" applyBorder="1" applyAlignment="1">
      <alignment horizontal="right"/>
    </xf>
    <xf numFmtId="167" fontId="0" fillId="0" borderId="4" xfId="0" applyNumberFormat="1" applyFont="1" applyFill="1" applyBorder="1" applyAlignment="1">
      <alignment horizontal="center"/>
    </xf>
    <xf numFmtId="167" fontId="0" fillId="0" borderId="6" xfId="0" applyNumberFormat="1" applyFont="1" applyFill="1" applyBorder="1" applyAlignment="1">
      <alignment horizontal="center"/>
    </xf>
    <xf numFmtId="166" fontId="0" fillId="0" borderId="5" xfId="0" applyNumberFormat="1" applyBorder="1"/>
    <xf numFmtId="3" fontId="0" fillId="0" borderId="7" xfId="0" applyNumberFormat="1" applyBorder="1" applyAlignment="1">
      <alignment horizontal="right"/>
    </xf>
    <xf numFmtId="0" fontId="0" fillId="0" borderId="0" xfId="0" applyFont="1" applyAlignment="1">
      <alignment horizontal="center"/>
    </xf>
    <xf numFmtId="0" fontId="4" fillId="0" borderId="0" xfId="0" applyFont="1" applyBorder="1"/>
    <xf numFmtId="0" fontId="2" fillId="0" borderId="0" xfId="0" applyFont="1" applyBorder="1"/>
    <xf numFmtId="3" fontId="4" fillId="0" borderId="0" xfId="0" applyNumberFormat="1" applyFont="1" applyBorder="1" applyAlignment="1">
      <alignment horizontal="right"/>
    </xf>
    <xf numFmtId="3" fontId="0" fillId="0" borderId="0" xfId="0" applyNumberFormat="1" applyBorder="1" applyAlignment="1">
      <alignment horizontal="right"/>
    </xf>
    <xf numFmtId="0" fontId="111" fillId="0" borderId="0" xfId="0" applyFont="1" applyBorder="1"/>
    <xf numFmtId="3" fontId="2" fillId="0" borderId="0" xfId="0" applyNumberFormat="1" applyFont="1" applyBorder="1" applyAlignment="1">
      <alignment horizontal="right"/>
    </xf>
    <xf numFmtId="1" fontId="0" fillId="0" borderId="0" xfId="0" applyNumberFormat="1" applyBorder="1"/>
    <xf numFmtId="3" fontId="2" fillId="0" borderId="0" xfId="0" applyNumberFormat="1" applyFont="1" applyBorder="1"/>
    <xf numFmtId="0" fontId="4" fillId="0" borderId="0" xfId="0" applyFont="1" applyAlignment="1">
      <alignment horizontal="center"/>
    </xf>
    <xf numFmtId="0" fontId="4" fillId="0" borderId="0" xfId="0" applyFont="1"/>
    <xf numFmtId="3" fontId="4" fillId="0" borderId="2" xfId="0" applyNumberFormat="1" applyFont="1" applyBorder="1" applyAlignment="1">
      <alignment horizontal="right"/>
    </xf>
    <xf numFmtId="3" fontId="4" fillId="0" borderId="0" xfId="0" applyNumberFormat="1" applyFont="1" applyAlignment="1">
      <alignment horizontal="center"/>
    </xf>
    <xf numFmtId="3" fontId="2" fillId="0" borderId="0" xfId="0" applyNumberFormat="1" applyFont="1"/>
    <xf numFmtId="3" fontId="0" fillId="0" borderId="0" xfId="0" applyNumberFormat="1" applyFont="1" applyAlignment="1">
      <alignment horizontal="center"/>
    </xf>
    <xf numFmtId="1" fontId="0" fillId="0" borderId="0" xfId="0" applyNumberFormat="1"/>
    <xf numFmtId="3" fontId="13" fillId="0" borderId="0" xfId="0" applyNumberFormat="1" applyFont="1" applyFill="1" applyBorder="1" applyAlignment="1"/>
    <xf numFmtId="0" fontId="13" fillId="0" borderId="0" xfId="0" applyFont="1" applyBorder="1"/>
    <xf numFmtId="3" fontId="0" fillId="0" borderId="4" xfId="0" applyNumberFormat="1" applyFont="1" applyBorder="1" applyAlignment="1">
      <alignment horizontal="center"/>
    </xf>
    <xf numFmtId="3" fontId="0" fillId="0" borderId="6" xfId="0" applyNumberFormat="1" applyFont="1" applyBorder="1" applyAlignment="1">
      <alignment horizontal="center"/>
    </xf>
    <xf numFmtId="0" fontId="11" fillId="33" borderId="0" xfId="0" applyFont="1" applyFill="1" applyBorder="1" applyAlignment="1">
      <alignment horizontal="center"/>
    </xf>
    <xf numFmtId="0" fontId="11" fillId="33" borderId="11" xfId="0" applyFont="1" applyFill="1" applyBorder="1" applyAlignment="1">
      <alignment horizontal="center"/>
    </xf>
    <xf numFmtId="3" fontId="3" fillId="0" borderId="1" xfId="0" applyNumberFormat="1" applyFont="1" applyBorder="1" applyAlignment="1">
      <alignment horizontal="center"/>
    </xf>
    <xf numFmtId="168" fontId="3" fillId="0" borderId="1" xfId="77" applyNumberFormat="1" applyFont="1" applyBorder="1" applyAlignment="1">
      <alignment horizontal="center"/>
    </xf>
    <xf numFmtId="3" fontId="11" fillId="33" borderId="3" xfId="0" applyNumberFormat="1" applyFont="1" applyFill="1" applyBorder="1" applyAlignment="1">
      <alignment horizontal="center" vertical="top" wrapText="1"/>
    </xf>
    <xf numFmtId="1" fontId="4" fillId="0" borderId="0" xfId="0" applyNumberFormat="1" applyFont="1"/>
    <xf numFmtId="3" fontId="13" fillId="0" borderId="2" xfId="0" applyNumberFormat="1" applyFont="1" applyFill="1" applyBorder="1" applyAlignment="1"/>
    <xf numFmtId="3" fontId="38" fillId="0" borderId="1" xfId="0" applyNumberFormat="1" applyFont="1" applyFill="1" applyBorder="1" applyAlignment="1"/>
    <xf numFmtId="0" fontId="0" fillId="0" borderId="2" xfId="0" applyBorder="1" applyAlignment="1">
      <alignment wrapText="1"/>
    </xf>
    <xf numFmtId="2" fontId="0" fillId="0" borderId="12" xfId="0" applyNumberFormat="1" applyBorder="1" applyAlignment="1">
      <alignment wrapText="1"/>
    </xf>
    <xf numFmtId="2" fontId="0" fillId="0" borderId="10" xfId="0" applyNumberFormat="1" applyBorder="1" applyAlignment="1">
      <alignment wrapText="1"/>
    </xf>
    <xf numFmtId="3" fontId="3" fillId="0" borderId="1" xfId="0" applyNumberFormat="1" applyFont="1" applyBorder="1" applyAlignment="1">
      <alignment horizontal="right"/>
    </xf>
    <xf numFmtId="2" fontId="3" fillId="0" borderId="1" xfId="0" applyNumberFormat="1" applyFont="1" applyBorder="1" applyAlignment="1">
      <alignment horizontal="right" wrapText="1"/>
    </xf>
    <xf numFmtId="3" fontId="4" fillId="0" borderId="0" xfId="0" applyNumberFormat="1" applyFont="1" applyAlignment="1">
      <alignment horizontal="right"/>
    </xf>
    <xf numFmtId="0" fontId="4" fillId="0" borderId="2" xfId="0" applyFont="1" applyBorder="1" applyAlignment="1">
      <alignment horizontal="right" wrapText="1"/>
    </xf>
    <xf numFmtId="2" fontId="4" fillId="0" borderId="12" xfId="0" applyNumberFormat="1" applyFont="1" applyBorder="1" applyAlignment="1">
      <alignment horizontal="right" wrapText="1"/>
    </xf>
    <xf numFmtId="2" fontId="4" fillId="0" borderId="12" xfId="0" applyNumberFormat="1" applyFont="1" applyBorder="1" applyAlignment="1">
      <alignment wrapText="1"/>
    </xf>
    <xf numFmtId="3" fontId="4" fillId="0" borderId="6" xfId="0" applyNumberFormat="1" applyFont="1" applyBorder="1"/>
    <xf numFmtId="2" fontId="4" fillId="0" borderId="10" xfId="0" applyNumberFormat="1" applyFont="1" applyBorder="1" applyAlignment="1">
      <alignment wrapText="1"/>
    </xf>
    <xf numFmtId="0" fontId="112" fillId="0" borderId="0" xfId="81" applyFont="1" applyFill="1" applyBorder="1" applyAlignment="1"/>
    <xf numFmtId="0" fontId="11" fillId="33" borderId="3" xfId="0" applyFont="1" applyFill="1" applyBorder="1" applyAlignment="1">
      <alignment vertical="center"/>
    </xf>
    <xf numFmtId="2" fontId="0" fillId="0" borderId="15" xfId="0" applyNumberFormat="1" applyBorder="1"/>
    <xf numFmtId="2" fontId="0" fillId="0" borderId="0" xfId="0" applyNumberFormat="1" applyBorder="1"/>
    <xf numFmtId="2" fontId="0" fillId="0" borderId="0" xfId="0" applyNumberFormat="1" applyFill="1" applyBorder="1"/>
    <xf numFmtId="2" fontId="0" fillId="0" borderId="2" xfId="0" applyNumberFormat="1" applyFill="1" applyBorder="1"/>
    <xf numFmtId="2" fontId="0" fillId="0" borderId="5" xfId="0" applyNumberFormat="1" applyBorder="1"/>
    <xf numFmtId="2" fontId="0" fillId="0" borderId="7" xfId="0" applyNumberFormat="1" applyBorder="1"/>
    <xf numFmtId="2" fontId="0" fillId="0" borderId="0" xfId="0" applyNumberFormat="1"/>
    <xf numFmtId="0" fontId="11" fillId="33" borderId="3" xfId="0" applyFont="1" applyFill="1" applyBorder="1" applyAlignment="1">
      <alignment horizontal="center" vertical="center"/>
    </xf>
    <xf numFmtId="0" fontId="4" fillId="0" borderId="0" xfId="0" applyFont="1" applyAlignment="1">
      <alignment horizontal="right"/>
    </xf>
    <xf numFmtId="3" fontId="4" fillId="0" borderId="0" xfId="63" applyNumberFormat="1" applyFont="1" applyBorder="1"/>
    <xf numFmtId="0" fontId="4" fillId="0" borderId="0" xfId="0" applyFont="1" applyFill="1" applyBorder="1" applyAlignment="1">
      <alignment horizontal="right"/>
    </xf>
    <xf numFmtId="166" fontId="2" fillId="0" borderId="0" xfId="0" applyNumberFormat="1" applyFont="1"/>
    <xf numFmtId="168" fontId="4" fillId="0" borderId="0" xfId="77" applyNumberFormat="1" applyFont="1" applyBorder="1"/>
    <xf numFmtId="167" fontId="3" fillId="0" borderId="1" xfId="0" applyNumberFormat="1" applyFont="1" applyFill="1" applyBorder="1" applyAlignment="1">
      <alignment horizontal="right"/>
    </xf>
    <xf numFmtId="167" fontId="0" fillId="0" borderId="0" xfId="0" applyNumberFormat="1" applyAlignment="1">
      <alignment horizontal="right"/>
    </xf>
    <xf numFmtId="167" fontId="0" fillId="0" borderId="2" xfId="0" applyNumberFormat="1" applyBorder="1" applyAlignment="1">
      <alignment horizontal="right"/>
    </xf>
    <xf numFmtId="167" fontId="4" fillId="0" borderId="2" xfId="0" applyNumberFormat="1" applyFont="1" applyBorder="1" applyAlignment="1">
      <alignment horizontal="right"/>
    </xf>
    <xf numFmtId="3" fontId="0" fillId="35" borderId="0" xfId="0" applyNumberFormat="1" applyFill="1" applyAlignment="1">
      <alignment horizontal="right"/>
    </xf>
    <xf numFmtId="167" fontId="0" fillId="35" borderId="0" xfId="0" applyNumberFormat="1" applyFill="1" applyAlignment="1">
      <alignment horizontal="right"/>
    </xf>
    <xf numFmtId="167" fontId="4" fillId="0" borderId="2" xfId="0" applyNumberFormat="1" applyFont="1" applyFill="1" applyBorder="1" applyAlignment="1">
      <alignment horizontal="right"/>
    </xf>
    <xf numFmtId="3" fontId="0" fillId="0" borderId="5" xfId="0" applyNumberFormat="1" applyBorder="1" applyAlignment="1">
      <alignment horizontal="right"/>
    </xf>
    <xf numFmtId="167" fontId="0" fillId="0" borderId="5" xfId="0" applyNumberFormat="1" applyBorder="1" applyAlignment="1">
      <alignment horizontal="right"/>
    </xf>
    <xf numFmtId="3" fontId="4" fillId="0" borderId="5" xfId="0" applyNumberFormat="1" applyFont="1" applyBorder="1" applyAlignment="1">
      <alignment horizontal="right"/>
    </xf>
    <xf numFmtId="167" fontId="4" fillId="0" borderId="7" xfId="0" applyNumberFormat="1" applyFont="1" applyFill="1" applyBorder="1" applyAlignment="1">
      <alignment horizontal="right"/>
    </xf>
    <xf numFmtId="0" fontId="4" fillId="35" borderId="0" xfId="0" applyFont="1" applyFill="1" applyAlignment="1">
      <alignment horizontal="center"/>
    </xf>
    <xf numFmtId="0" fontId="4" fillId="35" borderId="0" xfId="0" applyFont="1" applyFill="1"/>
    <xf numFmtId="0" fontId="4" fillId="35" borderId="0" xfId="0" applyFont="1" applyFill="1" applyAlignment="1">
      <alignment horizontal="left"/>
    </xf>
    <xf numFmtId="3" fontId="0" fillId="0" borderId="0" xfId="0" applyNumberFormat="1" applyAlignment="1">
      <alignment horizontal="center"/>
    </xf>
    <xf numFmtId="0" fontId="1" fillId="0" borderId="0" xfId="80"/>
    <xf numFmtId="0" fontId="3" fillId="33" borderId="1" xfId="0" applyFont="1" applyFill="1" applyBorder="1" applyAlignment="1">
      <alignment horizontal="center" vertical="center" wrapText="1"/>
    </xf>
    <xf numFmtId="3" fontId="0" fillId="0" borderId="0" xfId="0" applyNumberFormat="1" applyBorder="1" applyAlignment="1">
      <alignment horizontal="center"/>
    </xf>
    <xf numFmtId="2" fontId="0" fillId="0" borderId="0" xfId="0" applyNumberFormat="1" applyBorder="1" applyAlignment="1">
      <alignment horizontal="center"/>
    </xf>
    <xf numFmtId="2" fontId="0" fillId="0" borderId="2" xfId="0" applyNumberFormat="1" applyBorder="1" applyAlignment="1">
      <alignment horizontal="center"/>
    </xf>
    <xf numFmtId="0" fontId="69" fillId="0" borderId="0" xfId="80" applyFont="1" applyAlignment="1">
      <alignment horizontal="left"/>
    </xf>
    <xf numFmtId="3" fontId="0" fillId="0" borderId="6" xfId="0" applyNumberFormat="1" applyBorder="1" applyAlignment="1">
      <alignment horizontal="center"/>
    </xf>
    <xf numFmtId="3" fontId="0" fillId="0" borderId="5" xfId="0" applyNumberFormat="1" applyBorder="1" applyAlignment="1">
      <alignment horizontal="center"/>
    </xf>
    <xf numFmtId="2" fontId="0" fillId="0" borderId="5" xfId="0" applyNumberFormat="1" applyBorder="1" applyAlignment="1">
      <alignment horizontal="center"/>
    </xf>
    <xf numFmtId="2" fontId="0" fillId="0" borderId="7" xfId="0" applyNumberFormat="1" applyBorder="1" applyAlignment="1">
      <alignment horizontal="center"/>
    </xf>
    <xf numFmtId="0" fontId="44" fillId="0" borderId="0" xfId="0" applyFont="1" applyFill="1" applyBorder="1" applyAlignment="1">
      <alignment horizontal="left"/>
    </xf>
    <xf numFmtId="3" fontId="42" fillId="0" borderId="0" xfId="0" applyNumberFormat="1" applyFont="1" applyAlignment="1">
      <alignment horizontal="center"/>
    </xf>
    <xf numFmtId="0" fontId="42" fillId="0" borderId="0" xfId="80" applyFont="1" applyFill="1" applyBorder="1"/>
    <xf numFmtId="0" fontId="42" fillId="0" borderId="0" xfId="80" applyFont="1"/>
    <xf numFmtId="0" fontId="3" fillId="0" borderId="0" xfId="0" applyFont="1" applyFill="1" applyBorder="1" applyAlignment="1">
      <alignment horizontal="center"/>
    </xf>
    <xf numFmtId="0" fontId="3" fillId="0" borderId="1" xfId="0" applyFont="1" applyFill="1" applyBorder="1" applyAlignment="1">
      <alignment horizontal="left" vertical="top" wrapText="1"/>
    </xf>
    <xf numFmtId="3" fontId="4" fillId="0" borderId="7" xfId="0" applyNumberFormat="1" applyFont="1" applyFill="1" applyBorder="1"/>
    <xf numFmtId="167" fontId="3" fillId="0" borderId="1" xfId="0" applyNumberFormat="1" applyFont="1" applyFill="1" applyBorder="1" applyAlignment="1">
      <alignment horizontal="left" vertical="top" wrapText="1"/>
    </xf>
    <xf numFmtId="3" fontId="0" fillId="0" borderId="9" xfId="0" applyNumberFormat="1" applyFill="1" applyBorder="1"/>
    <xf numFmtId="3" fontId="0" fillId="0" borderId="11" xfId="0" applyNumberFormat="1" applyFill="1" applyBorder="1"/>
    <xf numFmtId="3" fontId="0" fillId="0" borderId="8" xfId="0" applyNumberFormat="1" applyFill="1" applyBorder="1"/>
    <xf numFmtId="0" fontId="0" fillId="0" borderId="12" xfId="0" applyBorder="1" applyAlignment="1">
      <alignment horizontal="left" wrapText="1"/>
    </xf>
    <xf numFmtId="0" fontId="0" fillId="0" borderId="12" xfId="0" applyFont="1" applyBorder="1" applyAlignment="1">
      <alignment horizontal="left" wrapText="1"/>
    </xf>
    <xf numFmtId="3" fontId="0" fillId="0" borderId="4" xfId="0" applyNumberFormat="1" applyBorder="1" applyAlignment="1">
      <alignment horizontal="right"/>
    </xf>
    <xf numFmtId="0" fontId="0" fillId="0" borderId="10" xfId="0" applyFont="1" applyBorder="1" applyAlignment="1">
      <alignment horizontal="left" wrapText="1"/>
    </xf>
    <xf numFmtId="0" fontId="3" fillId="33" borderId="3" xfId="0" applyFont="1" applyFill="1" applyBorder="1" applyAlignment="1">
      <alignment horizontal="center"/>
    </xf>
    <xf numFmtId="3" fontId="4" fillId="0" borderId="6" xfId="0" applyNumberFormat="1" applyFont="1" applyFill="1" applyBorder="1"/>
    <xf numFmtId="3" fontId="0" fillId="0" borderId="15" xfId="0" applyNumberFormat="1" applyFill="1" applyBorder="1"/>
    <xf numFmtId="0" fontId="3" fillId="33" borderId="8" xfId="0" applyFont="1" applyFill="1" applyBorder="1" applyAlignment="1">
      <alignment horizontal="center"/>
    </xf>
    <xf numFmtId="0" fontId="0" fillId="0" borderId="1" xfId="0" applyFont="1" applyBorder="1" applyAlignment="1">
      <alignment horizontal="left"/>
    </xf>
    <xf numFmtId="0" fontId="4" fillId="0" borderId="14" xfId="0" applyFont="1" applyFill="1" applyBorder="1"/>
    <xf numFmtId="0" fontId="4" fillId="0" borderId="2" xfId="0" applyFont="1" applyFill="1" applyBorder="1"/>
    <xf numFmtId="0" fontId="0" fillId="0" borderId="1" xfId="0" applyBorder="1" applyAlignment="1">
      <alignment horizontal="left"/>
    </xf>
    <xf numFmtId="0" fontId="3" fillId="0" borderId="1" xfId="0" applyFont="1" applyBorder="1" applyAlignment="1">
      <alignment horizontal="left"/>
    </xf>
    <xf numFmtId="0" fontId="6" fillId="0" borderId="6" xfId="0" applyFont="1" applyFill="1" applyBorder="1"/>
    <xf numFmtId="0" fontId="6" fillId="0" borderId="5" xfId="0" applyFont="1" applyFill="1" applyBorder="1"/>
    <xf numFmtId="0" fontId="6" fillId="0" borderId="7" xfId="0" applyFont="1" applyFill="1" applyBorder="1"/>
    <xf numFmtId="0" fontId="4" fillId="0" borderId="15" xfId="0" applyFont="1" applyFill="1" applyBorder="1"/>
    <xf numFmtId="0" fontId="0" fillId="0" borderId="14" xfId="0" applyFill="1" applyBorder="1"/>
    <xf numFmtId="0" fontId="0" fillId="0" borderId="0" xfId="0" applyAlignment="1">
      <alignment horizontal="right" indent="3"/>
    </xf>
    <xf numFmtId="166" fontId="0" fillId="0" borderId="0" xfId="0" applyNumberFormat="1" applyFont="1" applyAlignment="1">
      <alignment horizontal="left" indent="2"/>
    </xf>
    <xf numFmtId="0" fontId="0" fillId="0" borderId="0" xfId="0" applyFont="1" applyAlignment="1"/>
    <xf numFmtId="2" fontId="0" fillId="0" borderId="5" xfId="0" applyNumberFormat="1" applyFont="1" applyBorder="1" applyAlignment="1">
      <alignment horizontal="left" indent="2"/>
    </xf>
    <xf numFmtId="0" fontId="0" fillId="0" borderId="5" xfId="0" applyFont="1" applyBorder="1" applyAlignment="1">
      <alignment horizontal="left" wrapText="1"/>
    </xf>
    <xf numFmtId="0" fontId="0" fillId="0" borderId="0" xfId="0" applyFill="1" applyAlignment="1">
      <alignment horizontal="right" indent="3"/>
    </xf>
    <xf numFmtId="0" fontId="3" fillId="33" borderId="1" xfId="0" applyFont="1" applyFill="1" applyBorder="1" applyAlignment="1">
      <alignment horizontal="right" indent="3"/>
    </xf>
    <xf numFmtId="3" fontId="0" fillId="0" borderId="0" xfId="0" applyNumberFormat="1" applyAlignment="1">
      <alignment horizontal="right" indent="3"/>
    </xf>
    <xf numFmtId="3" fontId="0" fillId="0" borderId="0" xfId="0" applyNumberFormat="1" applyFill="1" applyAlignment="1">
      <alignment horizontal="right" indent="3"/>
    </xf>
    <xf numFmtId="3" fontId="0" fillId="0" borderId="14" xfId="0" applyNumberFormat="1" applyFill="1" applyBorder="1" applyAlignment="1">
      <alignment horizontal="right" indent="3"/>
    </xf>
    <xf numFmtId="3" fontId="0" fillId="0" borderId="2" xfId="0" applyNumberFormat="1" applyFill="1" applyBorder="1" applyAlignment="1">
      <alignment horizontal="right" indent="3"/>
    </xf>
    <xf numFmtId="3" fontId="0" fillId="0" borderId="2" xfId="0" applyNumberFormat="1" applyBorder="1" applyAlignment="1">
      <alignment horizontal="right" indent="3"/>
    </xf>
    <xf numFmtId="3" fontId="0" fillId="0" borderId="0" xfId="0" applyNumberFormat="1" applyBorder="1" applyAlignment="1">
      <alignment horizontal="right" indent="3"/>
    </xf>
    <xf numFmtId="3" fontId="0" fillId="0" borderId="6" xfId="0" applyNumberFormat="1" applyBorder="1" applyAlignment="1">
      <alignment horizontal="right" indent="3"/>
    </xf>
    <xf numFmtId="3" fontId="0" fillId="0" borderId="5" xfId="0" applyNumberFormat="1" applyBorder="1" applyAlignment="1">
      <alignment horizontal="right" indent="3"/>
    </xf>
    <xf numFmtId="3" fontId="0" fillId="0" borderId="7" xfId="0" applyNumberFormat="1" applyBorder="1" applyAlignment="1">
      <alignment horizontal="right" indent="3"/>
    </xf>
    <xf numFmtId="3" fontId="3" fillId="0" borderId="1" xfId="0" applyNumberFormat="1" applyFont="1" applyBorder="1" applyAlignment="1"/>
    <xf numFmtId="0" fontId="3" fillId="33" borderId="1" xfId="0" applyFont="1" applyFill="1" applyBorder="1" applyAlignment="1">
      <alignment vertical="top"/>
    </xf>
    <xf numFmtId="0" fontId="3" fillId="33" borderId="1" xfId="0" applyFont="1" applyFill="1" applyBorder="1" applyAlignment="1">
      <alignment horizontal="right" vertical="center" wrapText="1" indent="3"/>
    </xf>
    <xf numFmtId="0" fontId="3" fillId="33" borderId="9" xfId="0" applyFont="1" applyFill="1" applyBorder="1" applyAlignment="1">
      <alignment horizontal="left" vertical="center" wrapText="1"/>
    </xf>
    <xf numFmtId="0" fontId="3" fillId="33" borderId="11" xfId="0" applyFont="1" applyFill="1" applyBorder="1" applyAlignment="1">
      <alignment horizontal="left" vertical="center" wrapText="1"/>
    </xf>
    <xf numFmtId="0" fontId="3" fillId="33" borderId="8" xfId="0" applyFont="1" applyFill="1" applyBorder="1" applyAlignment="1">
      <alignment horizontal="left" vertical="center" wrapText="1"/>
    </xf>
    <xf numFmtId="0" fontId="3" fillId="33" borderId="6" xfId="0" applyFont="1" applyFill="1" applyBorder="1" applyAlignment="1">
      <alignment horizontal="center"/>
    </xf>
    <xf numFmtId="3" fontId="0" fillId="0" borderId="4" xfId="0" applyNumberFormat="1" applyFill="1" applyBorder="1" applyAlignment="1">
      <alignment horizontal="right" indent="3"/>
    </xf>
    <xf numFmtId="3" fontId="0" fillId="0" borderId="0" xfId="0" applyNumberFormat="1" applyFill="1" applyBorder="1" applyAlignment="1">
      <alignment horizontal="right" indent="3"/>
    </xf>
    <xf numFmtId="15" fontId="9" fillId="0" borderId="12" xfId="2" applyNumberFormat="1" applyFont="1" applyBorder="1" applyAlignment="1">
      <alignment horizontal="left" indent="3"/>
    </xf>
    <xf numFmtId="0" fontId="3" fillId="33" borderId="8" xfId="2" applyFont="1" applyFill="1" applyBorder="1" applyAlignment="1">
      <alignment horizontal="left" vertical="center" wrapText="1" indent="3"/>
    </xf>
    <xf numFmtId="3" fontId="0" fillId="0" borderId="13" xfId="0" applyNumberFormat="1" applyBorder="1" applyAlignment="1">
      <alignment horizontal="right" indent="3"/>
    </xf>
    <xf numFmtId="3" fontId="0" fillId="0" borderId="15" xfId="0" applyNumberFormat="1" applyFill="1" applyBorder="1" applyAlignment="1">
      <alignment horizontal="right" indent="3"/>
    </xf>
    <xf numFmtId="3" fontId="0" fillId="0" borderId="4" xfId="0" applyNumberFormat="1" applyBorder="1" applyAlignment="1">
      <alignment horizontal="right" indent="3"/>
    </xf>
    <xf numFmtId="15" fontId="9" fillId="0" borderId="10" xfId="2" applyNumberFormat="1" applyFont="1" applyBorder="1" applyAlignment="1">
      <alignment horizontal="left" indent="3"/>
    </xf>
    <xf numFmtId="172" fontId="109" fillId="0" borderId="0" xfId="0" applyNumberFormat="1" applyFont="1" applyBorder="1" applyAlignment="1">
      <alignment horizontal="center"/>
    </xf>
    <xf numFmtId="0" fontId="3" fillId="0" borderId="0" xfId="0" applyFont="1" applyFill="1" applyAlignment="1">
      <alignment horizontal="left" wrapText="1"/>
    </xf>
    <xf numFmtId="0" fontId="3" fillId="0" borderId="0" xfId="0" applyFont="1" applyFill="1" applyAlignment="1">
      <alignment wrapText="1"/>
    </xf>
    <xf numFmtId="0" fontId="0" fillId="0" borderId="0" xfId="0" applyFill="1" applyAlignment="1">
      <alignment horizontal="left" indent="3"/>
    </xf>
    <xf numFmtId="0" fontId="3" fillId="33" borderId="14" xfId="0" applyFont="1" applyFill="1" applyBorder="1" applyAlignment="1">
      <alignment vertical="center" wrapText="1"/>
    </xf>
    <xf numFmtId="0" fontId="0" fillId="33" borderId="1" xfId="0" applyFill="1" applyBorder="1" applyAlignment="1">
      <alignment horizontal="right" vertical="center" wrapText="1" indent="3"/>
    </xf>
    <xf numFmtId="0" fontId="0" fillId="0" borderId="11" xfId="0" applyBorder="1" applyAlignment="1">
      <alignment horizontal="left" vertical="center" wrapText="1"/>
    </xf>
    <xf numFmtId="0" fontId="0" fillId="0" borderId="8" xfId="0" applyBorder="1" applyAlignment="1">
      <alignment horizontal="left" vertical="center" wrapText="1"/>
    </xf>
    <xf numFmtId="171" fontId="3" fillId="0" borderId="0" xfId="0" applyNumberFormat="1" applyFont="1" applyAlignment="1">
      <alignment horizontal="center"/>
    </xf>
    <xf numFmtId="171" fontId="0" fillId="0" borderId="3" xfId="0" applyNumberFormat="1" applyBorder="1" applyAlignment="1">
      <alignment horizontal="center"/>
    </xf>
    <xf numFmtId="171" fontId="0" fillId="0" borderId="12" xfId="0" applyNumberFormat="1" applyBorder="1" applyAlignment="1">
      <alignment horizontal="center"/>
    </xf>
    <xf numFmtId="171" fontId="0" fillId="0" borderId="10" xfId="0" applyNumberFormat="1" applyBorder="1" applyAlignment="1">
      <alignment horizontal="center"/>
    </xf>
    <xf numFmtId="4" fontId="0" fillId="0" borderId="0" xfId="0" applyNumberFormat="1" applyBorder="1"/>
    <xf numFmtId="0" fontId="3" fillId="33" borderId="10" xfId="0" applyFont="1" applyFill="1" applyBorder="1" applyAlignment="1">
      <alignment horizontal="center"/>
    </xf>
    <xf numFmtId="171" fontId="3" fillId="0" borderId="6" xfId="0" applyNumberFormat="1" applyFont="1" applyBorder="1" applyAlignment="1">
      <alignment horizontal="center"/>
    </xf>
    <xf numFmtId="167" fontId="0" fillId="0" borderId="13" xfId="0" applyNumberFormat="1" applyFill="1" applyBorder="1" applyAlignment="1">
      <alignment horizontal="right" indent="3"/>
    </xf>
    <xf numFmtId="167" fontId="0" fillId="0" borderId="15" xfId="0" applyNumberFormat="1" applyFill="1" applyBorder="1" applyAlignment="1">
      <alignment horizontal="right" indent="3"/>
    </xf>
    <xf numFmtId="167" fontId="0" fillId="0" borderId="14" xfId="0" applyNumberFormat="1" applyFill="1" applyBorder="1" applyAlignment="1">
      <alignment horizontal="right" indent="3"/>
    </xf>
    <xf numFmtId="0" fontId="14" fillId="0" borderId="0" xfId="0" applyFont="1" applyFill="1" applyAlignment="1">
      <alignment horizontal="center"/>
    </xf>
    <xf numFmtId="167" fontId="0" fillId="0" borderId="4" xfId="0" applyNumberFormat="1" applyFill="1" applyBorder="1" applyAlignment="1">
      <alignment horizontal="right" indent="3"/>
    </xf>
    <xf numFmtId="167" fontId="0" fillId="0" borderId="0" xfId="0" applyNumberFormat="1" applyFill="1" applyBorder="1" applyAlignment="1">
      <alignment horizontal="right" indent="3"/>
    </xf>
    <xf numFmtId="167" fontId="0" fillId="0" borderId="2" xfId="0" applyNumberFormat="1" applyFill="1" applyBorder="1" applyAlignment="1">
      <alignment horizontal="right" indent="3"/>
    </xf>
    <xf numFmtId="0" fontId="113" fillId="0" borderId="0" xfId="0" applyFont="1" applyFill="1" applyAlignment="1">
      <alignment vertical="center" wrapText="1"/>
    </xf>
    <xf numFmtId="171" fontId="3" fillId="0" borderId="0" xfId="0" applyNumberFormat="1" applyFont="1" applyFill="1" applyAlignment="1">
      <alignment horizontal="center"/>
    </xf>
    <xf numFmtId="171" fontId="0" fillId="0" borderId="0" xfId="0" applyNumberFormat="1" applyFill="1" applyAlignment="1">
      <alignment horizontal="center"/>
    </xf>
    <xf numFmtId="167" fontId="0" fillId="0" borderId="6" xfId="0" applyNumberFormat="1" applyBorder="1" applyAlignment="1">
      <alignment horizontal="right" indent="3"/>
    </xf>
    <xf numFmtId="167" fontId="0" fillId="0" borderId="5" xfId="0" applyNumberFormat="1" applyBorder="1" applyAlignment="1">
      <alignment horizontal="right" indent="3"/>
    </xf>
    <xf numFmtId="167" fontId="0" fillId="0" borderId="7" xfId="0" applyNumberFormat="1" applyBorder="1" applyAlignment="1">
      <alignment horizontal="right" indent="3"/>
    </xf>
    <xf numFmtId="167" fontId="0" fillId="0" borderId="13" xfId="0" applyNumberFormat="1" applyBorder="1" applyAlignment="1">
      <alignment horizontal="right" indent="3"/>
    </xf>
    <xf numFmtId="167" fontId="0" fillId="0" borderId="4" xfId="0" applyNumberFormat="1" applyBorder="1" applyAlignment="1">
      <alignment horizontal="right" indent="3"/>
    </xf>
    <xf numFmtId="171" fontId="0" fillId="0" borderId="0" xfId="0" applyNumberFormat="1" applyAlignment="1">
      <alignment horizontal="center"/>
    </xf>
    <xf numFmtId="0" fontId="3" fillId="33" borderId="3" xfId="0" applyFont="1" applyFill="1" applyBorder="1" applyAlignment="1">
      <alignment vertical="center"/>
    </xf>
    <xf numFmtId="0" fontId="11" fillId="33" borderId="1" xfId="0" applyFont="1" applyFill="1" applyBorder="1" applyAlignment="1">
      <alignment horizontal="right" vertical="center" wrapText="1" indent="3"/>
    </xf>
    <xf numFmtId="3" fontId="0" fillId="0" borderId="12" xfId="0" applyNumberFormat="1" applyFill="1" applyBorder="1" applyAlignment="1">
      <alignment horizontal="right" indent="3"/>
    </xf>
    <xf numFmtId="3" fontId="0" fillId="0" borderId="10" xfId="0" applyNumberFormat="1" applyBorder="1" applyAlignment="1">
      <alignment horizontal="right" indent="3"/>
    </xf>
    <xf numFmtId="3" fontId="0" fillId="0" borderId="3" xfId="0" applyNumberFormat="1" applyFill="1" applyBorder="1" applyAlignment="1">
      <alignment horizontal="right" indent="3"/>
    </xf>
    <xf numFmtId="0" fontId="3" fillId="33" borderId="3" xfId="0" applyFont="1" applyFill="1" applyBorder="1" applyAlignment="1">
      <alignment vertical="top"/>
    </xf>
    <xf numFmtId="0" fontId="3" fillId="33" borderId="9" xfId="0" applyFont="1" applyFill="1" applyBorder="1" applyAlignment="1">
      <alignment vertical="center" wrapText="1"/>
    </xf>
    <xf numFmtId="0" fontId="3" fillId="33" borderId="11" xfId="0" applyFont="1" applyFill="1" applyBorder="1" applyAlignment="1">
      <alignment vertical="center" wrapText="1"/>
    </xf>
    <xf numFmtId="0" fontId="3" fillId="33" borderId="8" xfId="0" applyFont="1" applyFill="1" applyBorder="1" applyAlignment="1">
      <alignment vertical="center" wrapText="1"/>
    </xf>
    <xf numFmtId="4" fontId="0" fillId="0" borderId="4" xfId="0" applyNumberFormat="1" applyFill="1" applyBorder="1" applyAlignment="1">
      <alignment horizontal="right" indent="3"/>
    </xf>
    <xf numFmtId="4" fontId="0" fillId="0" borderId="12" xfId="0" applyNumberFormat="1" applyFill="1" applyBorder="1" applyAlignment="1">
      <alignment horizontal="right" indent="3"/>
    </xf>
    <xf numFmtId="4" fontId="0" fillId="0" borderId="10" xfId="0" applyNumberFormat="1" applyBorder="1" applyAlignment="1">
      <alignment horizontal="right" indent="3"/>
    </xf>
    <xf numFmtId="4" fontId="0" fillId="0" borderId="6" xfId="0" applyNumberFormat="1" applyBorder="1" applyAlignment="1">
      <alignment horizontal="right" indent="3"/>
    </xf>
    <xf numFmtId="4" fontId="0" fillId="0" borderId="4" xfId="0" applyNumberFormat="1" applyBorder="1" applyAlignment="1">
      <alignment horizontal="right" indent="3"/>
    </xf>
    <xf numFmtId="4" fontId="0" fillId="0" borderId="6" xfId="0" applyNumberFormat="1" applyFill="1" applyBorder="1" applyAlignment="1">
      <alignment horizontal="right" indent="3"/>
    </xf>
    <xf numFmtId="4" fontId="0" fillId="0" borderId="10" xfId="0" applyNumberFormat="1" applyFill="1" applyBorder="1" applyAlignment="1">
      <alignment horizontal="right" indent="3"/>
    </xf>
    <xf numFmtId="0" fontId="3" fillId="33" borderId="10" xfId="0" applyFont="1" applyFill="1" applyBorder="1" applyAlignment="1"/>
    <xf numFmtId="0" fontId="3" fillId="33" borderId="1" xfId="0" applyFont="1" applyFill="1" applyBorder="1" applyAlignment="1">
      <alignment horizontal="left"/>
    </xf>
    <xf numFmtId="0" fontId="3" fillId="0" borderId="1" xfId="0" applyFont="1" applyBorder="1" applyAlignment="1">
      <alignment horizontal="right" indent="3"/>
    </xf>
    <xf numFmtId="0" fontId="0" fillId="33" borderId="1" xfId="0" applyFont="1" applyFill="1" applyBorder="1" applyAlignment="1">
      <alignment horizontal="left"/>
    </xf>
    <xf numFmtId="0" fontId="0" fillId="0" borderId="1" xfId="0" applyFont="1" applyBorder="1" applyAlignment="1">
      <alignment horizontal="right" indent="3"/>
    </xf>
    <xf numFmtId="0" fontId="0" fillId="33" borderId="1" xfId="0" applyFill="1" applyBorder="1" applyAlignment="1">
      <alignment horizontal="left"/>
    </xf>
    <xf numFmtId="0" fontId="3" fillId="33" borderId="9" xfId="0" applyFont="1" applyFill="1" applyBorder="1" applyAlignment="1">
      <alignment horizontal="left"/>
    </xf>
    <xf numFmtId="0" fontId="0" fillId="0" borderId="1" xfId="0" applyFont="1" applyFill="1" applyBorder="1" applyAlignment="1">
      <alignment horizontal="right" indent="3"/>
    </xf>
    <xf numFmtId="0" fontId="3" fillId="0" borderId="0" xfId="0" applyFont="1" applyBorder="1" applyAlignment="1">
      <alignment horizontal="right" indent="3"/>
    </xf>
    <xf numFmtId="0" fontId="3" fillId="0" borderId="0" xfId="0" applyFont="1" applyBorder="1" applyAlignment="1">
      <alignment horizontal="right"/>
    </xf>
    <xf numFmtId="0" fontId="0"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right" indent="3"/>
    </xf>
    <xf numFmtId="0" fontId="3" fillId="0" borderId="0" xfId="0" applyFont="1" applyFill="1" applyBorder="1" applyAlignment="1">
      <alignment horizontal="right" indent="3"/>
    </xf>
    <xf numFmtId="0" fontId="0" fillId="0" borderId="0" xfId="0" applyFill="1" applyAlignment="1">
      <alignment horizontal="left" vertical="center" wrapText="1"/>
    </xf>
    <xf numFmtId="0" fontId="3" fillId="0" borderId="0" xfId="0" applyFont="1" applyFill="1" applyAlignment="1">
      <alignment horizontal="left" vertical="center" wrapText="1"/>
    </xf>
    <xf numFmtId="0" fontId="0" fillId="0" borderId="0" xfId="0" applyFont="1" applyAlignment="1">
      <alignment horizontal="left" vertical="center" wrapText="1"/>
    </xf>
  </cellXfs>
  <cellStyles count="82">
    <cellStyle name="20% - Accent1 2" xfId="8"/>
    <cellStyle name="20% - Accent2 2" xfId="9"/>
    <cellStyle name="20% - Accent3 2" xfId="10"/>
    <cellStyle name="20% - Accent4 2" xfId="11"/>
    <cellStyle name="20% - Accent5 2" xfId="12"/>
    <cellStyle name="20% - Accent6 2" xfId="13"/>
    <cellStyle name="40% - Accent1 2" xfId="14"/>
    <cellStyle name="40% - Accent2 2" xfId="15"/>
    <cellStyle name="40% - Accent3 2" xfId="16"/>
    <cellStyle name="40% - Accent4 2" xfId="17"/>
    <cellStyle name="40% - Accent5 2" xfId="18"/>
    <cellStyle name="40% - Accent6 2" xfId="19"/>
    <cellStyle name="60% - Accent1 2" xfId="20"/>
    <cellStyle name="60% - Accent2 2" xfId="21"/>
    <cellStyle name="60% - Accent3 2" xfId="22"/>
    <cellStyle name="60% - Accent4 2" xfId="23"/>
    <cellStyle name="60% - Accent5 2" xfId="24"/>
    <cellStyle name="60% - Accent6 2" xfId="25"/>
    <cellStyle name="Accent1 2" xfId="26"/>
    <cellStyle name="Accent2 2" xfId="27"/>
    <cellStyle name="Accent3 2" xfId="28"/>
    <cellStyle name="Accent4 2" xfId="29"/>
    <cellStyle name="Accent5 2" xfId="30"/>
    <cellStyle name="Accent6 2" xfId="31"/>
    <cellStyle name="Bad 2" xfId="32"/>
    <cellStyle name="Calculation 2" xfId="33"/>
    <cellStyle name="Check Cell 2" xfId="34"/>
    <cellStyle name="Comma" xfId="77" builtinId="3"/>
    <cellStyle name="Comma 2" xfId="35"/>
    <cellStyle name="Comma 3" xfId="78"/>
    <cellStyle name="Comma 4" xfId="79"/>
    <cellStyle name="Explanatory Text 2" xfId="36"/>
    <cellStyle name="Good 2" xfId="37"/>
    <cellStyle name="Heading 1 2" xfId="38"/>
    <cellStyle name="Heading 2 2" xfId="39"/>
    <cellStyle name="Heading 3 2" xfId="40"/>
    <cellStyle name="Heading 4 2" xfId="41"/>
    <cellStyle name="Input 2" xfId="42"/>
    <cellStyle name="Linked Cell 2" xfId="43"/>
    <cellStyle name="MS_Arabic" xfId="44"/>
    <cellStyle name="Neutral 2" xfId="45"/>
    <cellStyle name="Normal" xfId="0" builtinId="0"/>
    <cellStyle name="Normal 12" xfId="46"/>
    <cellStyle name="Normal 13" xfId="47"/>
    <cellStyle name="Normal 14" xfId="48"/>
    <cellStyle name="Normal 15" xfId="49"/>
    <cellStyle name="Normal 16" xfId="50"/>
    <cellStyle name="Normal 17" xfId="51"/>
    <cellStyle name="Normal 18" xfId="52"/>
    <cellStyle name="Normal 19" xfId="53"/>
    <cellStyle name="Normal 2" xfId="1"/>
    <cellStyle name="Normal 2 2" xfId="2"/>
    <cellStyle name="Normal 2 2 2" xfId="63"/>
    <cellStyle name="Normal 2 2 3" xfId="67"/>
    <cellStyle name="Normal 2 2 4" xfId="68"/>
    <cellStyle name="Normal 2 2 5" xfId="69"/>
    <cellStyle name="Normal 2 2 6" xfId="70"/>
    <cellStyle name="Normal 2 3" xfId="66"/>
    <cellStyle name="Normal 2 4" xfId="71"/>
    <cellStyle name="Normal 2 5" xfId="72"/>
    <cellStyle name="Normal 2 6" xfId="73"/>
    <cellStyle name="Normal 2_Xl0000221" xfId="7"/>
    <cellStyle name="Normal 20" xfId="54"/>
    <cellStyle name="Normal 21" xfId="55"/>
    <cellStyle name="Normal 29" xfId="3"/>
    <cellStyle name="Normal 3" xfId="56"/>
    <cellStyle name="Normal 3 2" xfId="64"/>
    <cellStyle name="Normal 3 2 2" xfId="80"/>
    <cellStyle name="Normal 3 2 2 2" xfId="4"/>
    <cellStyle name="Normal 3 4" xfId="6"/>
    <cellStyle name="Normal 4" xfId="65"/>
    <cellStyle name="Normal 5" xfId="5"/>
    <cellStyle name="Normal 6" xfId="74"/>
    <cellStyle name="Normal 7" xfId="75"/>
    <cellStyle name="Normal 8" xfId="57"/>
    <cellStyle name="Normal 9" xfId="76"/>
    <cellStyle name="Normal_Xl0000135" xfId="81"/>
    <cellStyle name="Note 2" xfId="58"/>
    <cellStyle name="Output 2" xfId="59"/>
    <cellStyle name="Title 2" xfId="60"/>
    <cellStyle name="Total 2" xfId="61"/>
    <cellStyle name="Warning Text 2" xfId="62"/>
  </cellStyles>
  <dxfs count="0"/>
  <tableStyles count="0" defaultTableStyle="TableStyleMedium9" defaultPivotStyle="PivotStyleLight16"/>
  <colors>
    <mruColors>
      <color rgb="FFBF955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361950</xdr:colOff>
      <xdr:row>1101</xdr:row>
      <xdr:rowOff>123825</xdr:rowOff>
    </xdr:from>
    <xdr:ext cx="184731" cy="264560"/>
    <xdr:sp macro="" textlink="">
      <xdr:nvSpPr>
        <xdr:cNvPr id="2" name="TextBox 1"/>
        <xdr:cNvSpPr txBox="1"/>
      </xdr:nvSpPr>
      <xdr:spPr>
        <a:xfrm>
          <a:off x="7962900" y="21219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iahmed/Local%20Settings/Temporary%20Internet%20Files/Content.Outlook/MVXODFRT/Population%20Estimates%20Template%20Linear_v10%202011%2009%2013%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melminnawi/AppData/Local/Microsoft/Windows/Temporary%20Internet%20Files/Content.Outlook/YKRRM4FB/17-11-11-All%20tables%20HD1-modified%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Mid Yr Census Yr"/>
      <sheetName val="Mid Yr Annual"/>
      <sheetName val="Age Region Control"/>
      <sheetName val="C1975"/>
      <sheetName val="C1980"/>
      <sheetName val="C1985"/>
      <sheetName val="C1995"/>
      <sheetName val="C2001"/>
      <sheetName val="C2005"/>
      <sheetName val="FUP22010"/>
      <sheetName val="Age group change 1975-80"/>
      <sheetName val="Age group change 1980-85"/>
      <sheetName val="Age group change 1985-95"/>
      <sheetName val="Age group change 1995-2001"/>
      <sheetName val="Age group change 2001-05"/>
      <sheetName val="Age group change 2005-10"/>
      <sheetName val="1975"/>
      <sheetName val="1976"/>
      <sheetName val="1977"/>
      <sheetName val="1978"/>
      <sheetName val="1979"/>
      <sheetName val="1980"/>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sheetName val="1997"/>
      <sheetName val="1998"/>
      <sheetName val="1999"/>
      <sheetName val="2000"/>
      <sheetName val="2001"/>
      <sheetName val="2002"/>
      <sheetName val="2003"/>
      <sheetName val="2004"/>
      <sheetName val="2005"/>
      <sheetName val="2006"/>
      <sheetName val="2007"/>
      <sheetName val="2008"/>
      <sheetName val="2009"/>
      <sheetName val="2010"/>
      <sheetName val="Summary"/>
      <sheetName val="Time Series Project"/>
      <sheetName val="2011"/>
      <sheetName val="Projection Expectation Report"/>
    </sheetNames>
    <sheetDataSet>
      <sheetData sheetId="0" refreshError="1"/>
      <sheetData sheetId="1" refreshError="1"/>
      <sheetData sheetId="2" refreshError="1">
        <row r="7">
          <cell r="U7">
            <v>6211</v>
          </cell>
          <cell r="V7">
            <v>4853</v>
          </cell>
          <cell r="W7">
            <v>11064</v>
          </cell>
          <cell r="X7">
            <v>8635</v>
          </cell>
          <cell r="Y7">
            <v>209</v>
          </cell>
          <cell r="Z7">
            <v>8844</v>
          </cell>
          <cell r="AA7">
            <v>14846</v>
          </cell>
          <cell r="AB7">
            <v>5062</v>
          </cell>
          <cell r="AC7">
            <v>19908</v>
          </cell>
        </row>
        <row r="8">
          <cell r="U8">
            <v>7041</v>
          </cell>
          <cell r="V8">
            <v>5543</v>
          </cell>
          <cell r="W8">
            <v>12584</v>
          </cell>
          <cell r="X8">
            <v>11031</v>
          </cell>
          <cell r="Y8">
            <v>476</v>
          </cell>
          <cell r="Z8">
            <v>11507</v>
          </cell>
          <cell r="AA8">
            <v>18072</v>
          </cell>
          <cell r="AB8">
            <v>6019</v>
          </cell>
          <cell r="AC8">
            <v>24091</v>
          </cell>
        </row>
        <row r="9">
          <cell r="U9">
            <v>7871</v>
          </cell>
          <cell r="V9">
            <v>6233</v>
          </cell>
          <cell r="W9">
            <v>14104</v>
          </cell>
          <cell r="X9">
            <v>13427</v>
          </cell>
          <cell r="Y9">
            <v>743</v>
          </cell>
          <cell r="Z9">
            <v>14170</v>
          </cell>
          <cell r="AA9">
            <v>21298</v>
          </cell>
          <cell r="AB9">
            <v>6976</v>
          </cell>
          <cell r="AC9">
            <v>28274</v>
          </cell>
        </row>
        <row r="10">
          <cell r="U10">
            <v>8327</v>
          </cell>
          <cell r="V10">
            <v>6594</v>
          </cell>
          <cell r="W10">
            <v>14921</v>
          </cell>
          <cell r="X10">
            <v>14633</v>
          </cell>
          <cell r="Y10">
            <v>896</v>
          </cell>
          <cell r="Z10">
            <v>15529</v>
          </cell>
          <cell r="AA10">
            <v>22960</v>
          </cell>
          <cell r="AB10">
            <v>7490</v>
          </cell>
          <cell r="AC10">
            <v>30450</v>
          </cell>
        </row>
        <row r="11">
          <cell r="U11">
            <v>8810</v>
          </cell>
          <cell r="V11">
            <v>6976</v>
          </cell>
          <cell r="W11">
            <v>15786</v>
          </cell>
          <cell r="X11">
            <v>15947</v>
          </cell>
          <cell r="Y11">
            <v>1080</v>
          </cell>
          <cell r="Z11">
            <v>17027</v>
          </cell>
          <cell r="AA11">
            <v>24757</v>
          </cell>
          <cell r="AB11">
            <v>8056</v>
          </cell>
          <cell r="AC11">
            <v>32813</v>
          </cell>
        </row>
        <row r="12">
          <cell r="U12">
            <v>9321</v>
          </cell>
          <cell r="V12">
            <v>7380</v>
          </cell>
          <cell r="W12">
            <v>16701</v>
          </cell>
          <cell r="X12">
            <v>17379</v>
          </cell>
          <cell r="Y12">
            <v>1302</v>
          </cell>
          <cell r="Z12">
            <v>18681</v>
          </cell>
          <cell r="AA12">
            <v>26700</v>
          </cell>
          <cell r="AB12">
            <v>8682</v>
          </cell>
          <cell r="AC12">
            <v>35382</v>
          </cell>
        </row>
        <row r="13">
          <cell r="U13">
            <v>9861</v>
          </cell>
          <cell r="V13">
            <v>7808</v>
          </cell>
          <cell r="W13">
            <v>17669</v>
          </cell>
          <cell r="X13">
            <v>18940</v>
          </cell>
          <cell r="Y13">
            <v>1570</v>
          </cell>
          <cell r="Z13">
            <v>20510</v>
          </cell>
          <cell r="AA13">
            <v>28801</v>
          </cell>
          <cell r="AB13">
            <v>9378</v>
          </cell>
          <cell r="AC13">
            <v>38179</v>
          </cell>
        </row>
        <row r="14">
          <cell r="U14">
            <v>10433</v>
          </cell>
          <cell r="V14">
            <v>8261</v>
          </cell>
          <cell r="W14">
            <v>18694</v>
          </cell>
          <cell r="X14">
            <v>20641</v>
          </cell>
          <cell r="Y14">
            <v>1893</v>
          </cell>
          <cell r="Z14">
            <v>22534</v>
          </cell>
          <cell r="AA14">
            <v>31074</v>
          </cell>
          <cell r="AB14">
            <v>10154</v>
          </cell>
          <cell r="AC14">
            <v>41228</v>
          </cell>
        </row>
        <row r="15">
          <cell r="I15">
            <v>26301</v>
          </cell>
          <cell r="J15">
            <v>8459</v>
          </cell>
          <cell r="K15">
            <v>34760</v>
          </cell>
          <cell r="R15">
            <v>7230</v>
          </cell>
          <cell r="S15">
            <v>2562</v>
          </cell>
          <cell r="T15">
            <v>9792</v>
          </cell>
          <cell r="U15">
            <v>11038</v>
          </cell>
          <cell r="V15">
            <v>8740</v>
          </cell>
          <cell r="W15">
            <v>19778</v>
          </cell>
          <cell r="X15">
            <v>22493</v>
          </cell>
          <cell r="Y15">
            <v>2281</v>
          </cell>
          <cell r="Z15">
            <v>24774</v>
          </cell>
          <cell r="AA15">
            <v>33531</v>
          </cell>
          <cell r="AB15">
            <v>11021</v>
          </cell>
          <cell r="AC15">
            <v>44552</v>
          </cell>
        </row>
        <row r="16">
          <cell r="I16">
            <v>33264</v>
          </cell>
          <cell r="J16">
            <v>10413</v>
          </cell>
          <cell r="K16">
            <v>43677</v>
          </cell>
          <cell r="R16">
            <v>7767</v>
          </cell>
          <cell r="S16">
            <v>2971</v>
          </cell>
          <cell r="T16">
            <v>10738</v>
          </cell>
          <cell r="U16">
            <v>12592</v>
          </cell>
          <cell r="V16">
            <v>10115</v>
          </cell>
          <cell r="W16">
            <v>22707</v>
          </cell>
          <cell r="X16">
            <v>28439</v>
          </cell>
          <cell r="Y16">
            <v>3269</v>
          </cell>
          <cell r="Z16">
            <v>31708</v>
          </cell>
          <cell r="AA16">
            <v>41031</v>
          </cell>
          <cell r="AB16">
            <v>13384</v>
          </cell>
          <cell r="AC16">
            <v>54415</v>
          </cell>
        </row>
        <row r="17">
          <cell r="I17">
            <v>41487</v>
          </cell>
          <cell r="J17">
            <v>12898</v>
          </cell>
          <cell r="K17">
            <v>54385</v>
          </cell>
          <cell r="R17">
            <v>8834</v>
          </cell>
          <cell r="S17">
            <v>3494</v>
          </cell>
          <cell r="T17">
            <v>12328</v>
          </cell>
          <cell r="U17">
            <v>14364</v>
          </cell>
          <cell r="V17">
            <v>11707</v>
          </cell>
          <cell r="W17">
            <v>26071</v>
          </cell>
          <cell r="X17">
            <v>35957</v>
          </cell>
          <cell r="Y17">
            <v>4685</v>
          </cell>
          <cell r="Z17">
            <v>40642</v>
          </cell>
          <cell r="AA17">
            <v>50321</v>
          </cell>
          <cell r="AB17">
            <v>16392</v>
          </cell>
          <cell r="AC17">
            <v>66713</v>
          </cell>
        </row>
        <row r="18">
          <cell r="I18">
            <v>51515</v>
          </cell>
          <cell r="J18">
            <v>16118</v>
          </cell>
          <cell r="K18">
            <v>67633</v>
          </cell>
          <cell r="R18">
            <v>10333</v>
          </cell>
          <cell r="S18">
            <v>4145</v>
          </cell>
          <cell r="T18">
            <v>14478</v>
          </cell>
          <cell r="U18">
            <v>16386</v>
          </cell>
          <cell r="V18">
            <v>13549</v>
          </cell>
          <cell r="W18">
            <v>29935</v>
          </cell>
          <cell r="X18">
            <v>45462</v>
          </cell>
          <cell r="Y18">
            <v>6714</v>
          </cell>
          <cell r="Z18">
            <v>52176</v>
          </cell>
          <cell r="AA18">
            <v>61848</v>
          </cell>
          <cell r="AB18">
            <v>20263</v>
          </cell>
          <cell r="AC18">
            <v>82111</v>
          </cell>
        </row>
        <row r="19">
          <cell r="I19">
            <v>63887</v>
          </cell>
          <cell r="J19">
            <v>20345</v>
          </cell>
          <cell r="K19">
            <v>84232</v>
          </cell>
          <cell r="R19">
            <v>12285</v>
          </cell>
          <cell r="S19">
            <v>4957</v>
          </cell>
          <cell r="T19">
            <v>17242</v>
          </cell>
          <cell r="U19">
            <v>18692</v>
          </cell>
          <cell r="V19">
            <v>15681</v>
          </cell>
          <cell r="W19">
            <v>34373</v>
          </cell>
          <cell r="X19">
            <v>57480</v>
          </cell>
          <cell r="Y19">
            <v>9621</v>
          </cell>
          <cell r="Z19">
            <v>67101</v>
          </cell>
          <cell r="AA19">
            <v>76172</v>
          </cell>
          <cell r="AB19">
            <v>25302</v>
          </cell>
          <cell r="AC19">
            <v>101474</v>
          </cell>
        </row>
        <row r="20">
          <cell r="I20">
            <v>79238</v>
          </cell>
          <cell r="J20">
            <v>25961</v>
          </cell>
          <cell r="K20">
            <v>105199</v>
          </cell>
          <cell r="R20">
            <v>14760</v>
          </cell>
          <cell r="S20">
            <v>5974</v>
          </cell>
          <cell r="T20">
            <v>20734</v>
          </cell>
          <cell r="U20">
            <v>21323</v>
          </cell>
          <cell r="V20">
            <v>18148</v>
          </cell>
          <cell r="W20">
            <v>39471</v>
          </cell>
          <cell r="X20">
            <v>72675</v>
          </cell>
          <cell r="Y20">
            <v>13787</v>
          </cell>
          <cell r="Z20">
            <v>86462</v>
          </cell>
          <cell r="AA20">
            <v>93998</v>
          </cell>
          <cell r="AB20">
            <v>31935</v>
          </cell>
          <cell r="AC20">
            <v>125933</v>
          </cell>
        </row>
        <row r="21">
          <cell r="I21">
            <v>98341</v>
          </cell>
          <cell r="J21">
            <v>33498</v>
          </cell>
          <cell r="K21">
            <v>131839</v>
          </cell>
          <cell r="R21">
            <v>17870</v>
          </cell>
          <cell r="S21">
            <v>7262</v>
          </cell>
          <cell r="T21">
            <v>25132</v>
          </cell>
          <cell r="U21">
            <v>24324</v>
          </cell>
          <cell r="V21">
            <v>21003</v>
          </cell>
          <cell r="W21">
            <v>45327</v>
          </cell>
          <cell r="X21">
            <v>91887</v>
          </cell>
          <cell r="Y21">
            <v>19757</v>
          </cell>
          <cell r="Z21">
            <v>111644</v>
          </cell>
          <cell r="AA21">
            <v>116211</v>
          </cell>
          <cell r="AB21">
            <v>40760</v>
          </cell>
          <cell r="AC21">
            <v>156971</v>
          </cell>
        </row>
        <row r="22">
          <cell r="I22">
            <v>122163</v>
          </cell>
          <cell r="J22">
            <v>43708</v>
          </cell>
          <cell r="K22">
            <v>165871</v>
          </cell>
          <cell r="R22">
            <v>21759</v>
          </cell>
          <cell r="S22">
            <v>8909</v>
          </cell>
          <cell r="T22">
            <v>30668</v>
          </cell>
          <cell r="U22">
            <v>27746</v>
          </cell>
          <cell r="V22">
            <v>24308</v>
          </cell>
          <cell r="W22">
            <v>52054</v>
          </cell>
          <cell r="X22">
            <v>116176</v>
          </cell>
          <cell r="Y22">
            <v>28309</v>
          </cell>
          <cell r="Z22">
            <v>144485</v>
          </cell>
          <cell r="AA22">
            <v>143922</v>
          </cell>
          <cell r="AB22">
            <v>52617</v>
          </cell>
          <cell r="AC22">
            <v>196539</v>
          </cell>
        </row>
        <row r="23">
          <cell r="I23">
            <v>136426</v>
          </cell>
          <cell r="J23">
            <v>50613</v>
          </cell>
          <cell r="K23">
            <v>187039</v>
          </cell>
          <cell r="R23">
            <v>31004</v>
          </cell>
          <cell r="S23">
            <v>10402</v>
          </cell>
          <cell r="T23">
            <v>41406</v>
          </cell>
          <cell r="U23">
            <v>30688</v>
          </cell>
          <cell r="V23">
            <v>26971</v>
          </cell>
          <cell r="W23">
            <v>57659</v>
          </cell>
          <cell r="X23">
            <v>136742</v>
          </cell>
          <cell r="Y23">
            <v>34044</v>
          </cell>
          <cell r="Z23">
            <v>170786</v>
          </cell>
          <cell r="AA23">
            <v>167430</v>
          </cell>
          <cell r="AB23">
            <v>61015</v>
          </cell>
          <cell r="AC23">
            <v>228445</v>
          </cell>
        </row>
        <row r="24">
          <cell r="I24">
            <v>154273</v>
          </cell>
          <cell r="J24">
            <v>58806</v>
          </cell>
          <cell r="K24">
            <v>213079</v>
          </cell>
          <cell r="R24">
            <v>40618</v>
          </cell>
          <cell r="S24">
            <v>12061</v>
          </cell>
          <cell r="T24">
            <v>52679</v>
          </cell>
          <cell r="U24">
            <v>33942</v>
          </cell>
          <cell r="V24">
            <v>29926</v>
          </cell>
          <cell r="W24">
            <v>63868</v>
          </cell>
          <cell r="X24">
            <v>160949</v>
          </cell>
          <cell r="Y24">
            <v>40941</v>
          </cell>
          <cell r="Z24">
            <v>201890</v>
          </cell>
          <cell r="AA24">
            <v>194891</v>
          </cell>
          <cell r="AB24">
            <v>70867</v>
          </cell>
          <cell r="AC24">
            <v>265758</v>
          </cell>
        </row>
        <row r="25">
          <cell r="I25">
            <v>175848</v>
          </cell>
          <cell r="J25">
            <v>68502</v>
          </cell>
          <cell r="K25">
            <v>244350</v>
          </cell>
          <cell r="R25">
            <v>51134</v>
          </cell>
          <cell r="S25">
            <v>13938</v>
          </cell>
          <cell r="T25">
            <v>65072</v>
          </cell>
          <cell r="U25">
            <v>37541</v>
          </cell>
          <cell r="V25">
            <v>33204</v>
          </cell>
          <cell r="W25">
            <v>70745</v>
          </cell>
          <cell r="X25">
            <v>189441</v>
          </cell>
          <cell r="Y25">
            <v>49236</v>
          </cell>
          <cell r="Z25">
            <v>238677</v>
          </cell>
          <cell r="AA25">
            <v>226982</v>
          </cell>
          <cell r="AB25">
            <v>82440</v>
          </cell>
          <cell r="AC25">
            <v>309422</v>
          </cell>
        </row>
        <row r="26">
          <cell r="I26">
            <v>201530</v>
          </cell>
          <cell r="J26">
            <v>79970</v>
          </cell>
          <cell r="K26">
            <v>281500</v>
          </cell>
          <cell r="R26">
            <v>62967</v>
          </cell>
          <cell r="S26">
            <v>16082</v>
          </cell>
          <cell r="T26">
            <v>79049</v>
          </cell>
          <cell r="U26">
            <v>41521</v>
          </cell>
          <cell r="V26">
            <v>36841</v>
          </cell>
          <cell r="W26">
            <v>78362</v>
          </cell>
          <cell r="X26">
            <v>222976</v>
          </cell>
          <cell r="Y26">
            <v>59211</v>
          </cell>
          <cell r="Z26">
            <v>282187</v>
          </cell>
          <cell r="AA26">
            <v>264497</v>
          </cell>
          <cell r="AB26">
            <v>96052</v>
          </cell>
          <cell r="AC26">
            <v>360549</v>
          </cell>
        </row>
        <row r="27">
          <cell r="I27">
            <v>231870</v>
          </cell>
          <cell r="J27">
            <v>93539</v>
          </cell>
          <cell r="K27">
            <v>325409</v>
          </cell>
          <cell r="R27">
            <v>76499</v>
          </cell>
          <cell r="S27">
            <v>18547</v>
          </cell>
          <cell r="T27">
            <v>95046</v>
          </cell>
          <cell r="U27">
            <v>45922</v>
          </cell>
          <cell r="V27">
            <v>40877</v>
          </cell>
          <cell r="W27">
            <v>86799</v>
          </cell>
          <cell r="X27">
            <v>262447</v>
          </cell>
          <cell r="Y27">
            <v>71209</v>
          </cell>
          <cell r="Z27">
            <v>333656</v>
          </cell>
          <cell r="AA27">
            <v>308369</v>
          </cell>
          <cell r="AB27">
            <v>112086</v>
          </cell>
          <cell r="AC27">
            <v>420455</v>
          </cell>
        </row>
        <row r="28">
          <cell r="I28">
            <v>239630</v>
          </cell>
          <cell r="J28">
            <v>99841</v>
          </cell>
          <cell r="K28">
            <v>339471</v>
          </cell>
          <cell r="R28">
            <v>80937</v>
          </cell>
          <cell r="S28">
            <v>23144</v>
          </cell>
          <cell r="T28">
            <v>104081</v>
          </cell>
          <cell r="U28">
            <v>49564</v>
          </cell>
          <cell r="V28">
            <v>44595</v>
          </cell>
          <cell r="W28">
            <v>94159</v>
          </cell>
          <cell r="X28">
            <v>271003</v>
          </cell>
          <cell r="Y28">
            <v>78390</v>
          </cell>
          <cell r="Z28">
            <v>349393</v>
          </cell>
          <cell r="AA28">
            <v>320567</v>
          </cell>
          <cell r="AB28">
            <v>122985</v>
          </cell>
          <cell r="AC28">
            <v>443552</v>
          </cell>
        </row>
        <row r="29">
          <cell r="I29">
            <v>247832</v>
          </cell>
          <cell r="J29">
            <v>107079</v>
          </cell>
          <cell r="K29">
            <v>354911</v>
          </cell>
          <cell r="R29">
            <v>85501</v>
          </cell>
          <cell r="S29">
            <v>27867</v>
          </cell>
          <cell r="T29">
            <v>113368</v>
          </cell>
          <cell r="U29">
            <v>53495</v>
          </cell>
          <cell r="V29">
            <v>48651</v>
          </cell>
          <cell r="W29">
            <v>102146</v>
          </cell>
          <cell r="X29">
            <v>279838</v>
          </cell>
          <cell r="Y29">
            <v>86295</v>
          </cell>
          <cell r="Z29">
            <v>366133</v>
          </cell>
          <cell r="AA29">
            <v>333333</v>
          </cell>
          <cell r="AB29">
            <v>134946</v>
          </cell>
          <cell r="AC29">
            <v>468279</v>
          </cell>
        </row>
        <row r="30">
          <cell r="I30">
            <v>256464</v>
          </cell>
          <cell r="J30">
            <v>115265</v>
          </cell>
          <cell r="K30">
            <v>371729</v>
          </cell>
          <cell r="R30">
            <v>90235</v>
          </cell>
          <cell r="S30">
            <v>32808</v>
          </cell>
          <cell r="T30">
            <v>123043</v>
          </cell>
          <cell r="U30">
            <v>57738</v>
          </cell>
          <cell r="V30">
            <v>53076</v>
          </cell>
          <cell r="W30">
            <v>110814</v>
          </cell>
          <cell r="X30">
            <v>288961</v>
          </cell>
          <cell r="Y30">
            <v>94997</v>
          </cell>
          <cell r="Z30">
            <v>383958</v>
          </cell>
          <cell r="AA30">
            <v>346699</v>
          </cell>
          <cell r="AB30">
            <v>148073</v>
          </cell>
          <cell r="AC30">
            <v>494772</v>
          </cell>
        </row>
        <row r="31">
          <cell r="I31">
            <v>265520</v>
          </cell>
          <cell r="J31">
            <v>124443</v>
          </cell>
          <cell r="K31">
            <v>389963</v>
          </cell>
          <cell r="R31">
            <v>95180</v>
          </cell>
          <cell r="S31">
            <v>38038</v>
          </cell>
          <cell r="T31">
            <v>133218</v>
          </cell>
          <cell r="U31">
            <v>62318</v>
          </cell>
          <cell r="V31">
            <v>57904</v>
          </cell>
          <cell r="W31">
            <v>120222</v>
          </cell>
          <cell r="X31">
            <v>298382</v>
          </cell>
          <cell r="Y31">
            <v>104577</v>
          </cell>
          <cell r="Z31">
            <v>402959</v>
          </cell>
          <cell r="AA31">
            <v>360700</v>
          </cell>
          <cell r="AB31">
            <v>162481</v>
          </cell>
          <cell r="AC31">
            <v>523181</v>
          </cell>
        </row>
        <row r="32">
          <cell r="I32">
            <v>275002</v>
          </cell>
          <cell r="J32">
            <v>134668</v>
          </cell>
          <cell r="K32">
            <v>409670</v>
          </cell>
          <cell r="R32">
            <v>100371</v>
          </cell>
          <cell r="S32">
            <v>43627</v>
          </cell>
          <cell r="T32">
            <v>143998</v>
          </cell>
          <cell r="U32">
            <v>67262</v>
          </cell>
          <cell r="V32">
            <v>63171</v>
          </cell>
          <cell r="W32">
            <v>130433</v>
          </cell>
          <cell r="X32">
            <v>308111</v>
          </cell>
          <cell r="Y32">
            <v>115124</v>
          </cell>
          <cell r="Z32">
            <v>423235</v>
          </cell>
          <cell r="AA32">
            <v>375373</v>
          </cell>
          <cell r="AB32">
            <v>178295</v>
          </cell>
          <cell r="AC32">
            <v>553668</v>
          </cell>
        </row>
        <row r="33">
          <cell r="I33">
            <v>284121</v>
          </cell>
          <cell r="J33">
            <v>140266</v>
          </cell>
          <cell r="K33">
            <v>424387</v>
          </cell>
          <cell r="R33">
            <v>111476</v>
          </cell>
          <cell r="S33">
            <v>46632</v>
          </cell>
          <cell r="T33">
            <v>158108</v>
          </cell>
          <cell r="U33">
            <v>70713</v>
          </cell>
          <cell r="V33">
            <v>66578</v>
          </cell>
          <cell r="W33">
            <v>137291</v>
          </cell>
          <cell r="X33">
            <v>324884</v>
          </cell>
          <cell r="Y33">
            <v>120320</v>
          </cell>
          <cell r="Z33">
            <v>445204</v>
          </cell>
          <cell r="AA33">
            <v>395597</v>
          </cell>
          <cell r="AB33">
            <v>186898</v>
          </cell>
          <cell r="AC33">
            <v>582495</v>
          </cell>
        </row>
        <row r="34">
          <cell r="I34">
            <v>294157</v>
          </cell>
          <cell r="J34">
            <v>146183</v>
          </cell>
          <cell r="K34">
            <v>440340</v>
          </cell>
          <cell r="R34">
            <v>122754</v>
          </cell>
          <cell r="S34">
            <v>49737</v>
          </cell>
          <cell r="T34">
            <v>172491</v>
          </cell>
          <cell r="U34">
            <v>74341</v>
          </cell>
          <cell r="V34">
            <v>70169</v>
          </cell>
          <cell r="W34">
            <v>144510</v>
          </cell>
          <cell r="X34">
            <v>342570</v>
          </cell>
          <cell r="Y34">
            <v>125751</v>
          </cell>
          <cell r="Z34">
            <v>468321</v>
          </cell>
          <cell r="AA34">
            <v>416911</v>
          </cell>
          <cell r="AB34">
            <v>195920</v>
          </cell>
          <cell r="AC34">
            <v>612831</v>
          </cell>
        </row>
        <row r="35">
          <cell r="I35">
            <v>305092</v>
          </cell>
          <cell r="J35">
            <v>152424</v>
          </cell>
          <cell r="K35">
            <v>457516</v>
          </cell>
          <cell r="R35">
            <v>134282</v>
          </cell>
          <cell r="S35">
            <v>52956</v>
          </cell>
          <cell r="T35">
            <v>187238</v>
          </cell>
          <cell r="U35">
            <v>78155</v>
          </cell>
          <cell r="V35">
            <v>73953</v>
          </cell>
          <cell r="W35">
            <v>152108</v>
          </cell>
          <cell r="X35">
            <v>361219</v>
          </cell>
          <cell r="Y35">
            <v>131427</v>
          </cell>
          <cell r="Z35">
            <v>492646</v>
          </cell>
          <cell r="AA35">
            <v>439374</v>
          </cell>
          <cell r="AB35">
            <v>205380</v>
          </cell>
          <cell r="AC35">
            <v>644754</v>
          </cell>
        </row>
        <row r="36">
          <cell r="I36">
            <v>316915</v>
          </cell>
          <cell r="J36">
            <v>159001</v>
          </cell>
          <cell r="K36">
            <v>475916</v>
          </cell>
          <cell r="R36">
            <v>146133</v>
          </cell>
          <cell r="S36">
            <v>56299</v>
          </cell>
          <cell r="T36">
            <v>202432</v>
          </cell>
          <cell r="U36">
            <v>82165</v>
          </cell>
          <cell r="V36">
            <v>77941</v>
          </cell>
          <cell r="W36">
            <v>160106</v>
          </cell>
          <cell r="X36">
            <v>380883</v>
          </cell>
          <cell r="Y36">
            <v>137359</v>
          </cell>
          <cell r="Z36">
            <v>518242</v>
          </cell>
          <cell r="AA36">
            <v>463048</v>
          </cell>
          <cell r="AB36">
            <v>215300</v>
          </cell>
          <cell r="AC36">
            <v>678348</v>
          </cell>
        </row>
        <row r="37">
          <cell r="I37">
            <v>329631</v>
          </cell>
          <cell r="J37">
            <v>165926</v>
          </cell>
          <cell r="K37">
            <v>495557</v>
          </cell>
          <cell r="R37">
            <v>158368</v>
          </cell>
          <cell r="S37">
            <v>59777</v>
          </cell>
          <cell r="T37">
            <v>218145</v>
          </cell>
          <cell r="U37">
            <v>86381</v>
          </cell>
          <cell r="V37">
            <v>82144</v>
          </cell>
          <cell r="W37">
            <v>168525</v>
          </cell>
          <cell r="X37">
            <v>401618</v>
          </cell>
          <cell r="Y37">
            <v>143559</v>
          </cell>
          <cell r="Z37">
            <v>545177</v>
          </cell>
          <cell r="AA37">
            <v>487999</v>
          </cell>
          <cell r="AB37">
            <v>225703</v>
          </cell>
          <cell r="AC37">
            <v>713702</v>
          </cell>
        </row>
        <row r="38">
          <cell r="I38">
            <v>343249</v>
          </cell>
          <cell r="J38">
            <v>173212</v>
          </cell>
          <cell r="K38">
            <v>516461</v>
          </cell>
          <cell r="R38">
            <v>171046</v>
          </cell>
          <cell r="S38">
            <v>63401</v>
          </cell>
          <cell r="T38">
            <v>234447</v>
          </cell>
          <cell r="U38">
            <v>90813</v>
          </cell>
          <cell r="V38">
            <v>86574</v>
          </cell>
          <cell r="W38">
            <v>177387</v>
          </cell>
          <cell r="X38">
            <v>423482</v>
          </cell>
          <cell r="Y38">
            <v>150039</v>
          </cell>
          <cell r="Z38">
            <v>573521</v>
          </cell>
          <cell r="AA38">
            <v>514295</v>
          </cell>
          <cell r="AB38">
            <v>236613</v>
          </cell>
          <cell r="AC38">
            <v>750908</v>
          </cell>
        </row>
        <row r="39">
          <cell r="I39">
            <v>357788</v>
          </cell>
          <cell r="J39">
            <v>180871</v>
          </cell>
          <cell r="K39">
            <v>538659</v>
          </cell>
          <cell r="R39">
            <v>184220</v>
          </cell>
          <cell r="S39">
            <v>67183</v>
          </cell>
          <cell r="T39">
            <v>251403</v>
          </cell>
          <cell r="U39">
            <v>95472</v>
          </cell>
          <cell r="V39">
            <v>91243</v>
          </cell>
          <cell r="W39">
            <v>186715</v>
          </cell>
          <cell r="X39">
            <v>446536</v>
          </cell>
          <cell r="Y39">
            <v>156811</v>
          </cell>
          <cell r="Z39">
            <v>603347</v>
          </cell>
          <cell r="AA39">
            <v>542008</v>
          </cell>
          <cell r="AB39">
            <v>248054</v>
          </cell>
          <cell r="AC39">
            <v>790062</v>
          </cell>
        </row>
        <row r="40">
          <cell r="I40">
            <v>373270</v>
          </cell>
          <cell r="J40">
            <v>188920</v>
          </cell>
          <cell r="K40">
            <v>562190</v>
          </cell>
          <cell r="R40">
            <v>197945</v>
          </cell>
          <cell r="S40">
            <v>71133</v>
          </cell>
          <cell r="T40">
            <v>269078</v>
          </cell>
          <cell r="U40">
            <v>100370</v>
          </cell>
          <cell r="V40">
            <v>96164</v>
          </cell>
          <cell r="W40">
            <v>196534</v>
          </cell>
          <cell r="X40">
            <v>470845</v>
          </cell>
          <cell r="Y40">
            <v>163889</v>
          </cell>
          <cell r="Z40">
            <v>634734</v>
          </cell>
          <cell r="AA40">
            <v>571215</v>
          </cell>
          <cell r="AB40">
            <v>260053</v>
          </cell>
          <cell r="AC40">
            <v>831268</v>
          </cell>
        </row>
        <row r="41">
          <cell r="I41">
            <v>389726</v>
          </cell>
          <cell r="J41">
            <v>197376</v>
          </cell>
          <cell r="K41">
            <v>587102</v>
          </cell>
          <cell r="R41">
            <v>212271</v>
          </cell>
          <cell r="S41">
            <v>75260</v>
          </cell>
          <cell r="T41">
            <v>287531</v>
          </cell>
          <cell r="U41">
            <v>105520</v>
          </cell>
          <cell r="V41">
            <v>101350</v>
          </cell>
          <cell r="W41">
            <v>206870</v>
          </cell>
          <cell r="X41">
            <v>496477</v>
          </cell>
          <cell r="Y41">
            <v>171286</v>
          </cell>
          <cell r="Z41">
            <v>667763</v>
          </cell>
          <cell r="AA41">
            <v>601997</v>
          </cell>
          <cell r="AB41">
            <v>272636</v>
          </cell>
          <cell r="AC41">
            <v>874633</v>
          </cell>
        </row>
        <row r="42">
          <cell r="I42">
            <v>407192</v>
          </cell>
          <cell r="J42">
            <v>206253</v>
          </cell>
          <cell r="K42">
            <v>613445</v>
          </cell>
          <cell r="R42">
            <v>227248</v>
          </cell>
          <cell r="S42">
            <v>79578</v>
          </cell>
          <cell r="T42">
            <v>306826</v>
          </cell>
          <cell r="U42">
            <v>110933</v>
          </cell>
          <cell r="V42">
            <v>106815</v>
          </cell>
          <cell r="W42">
            <v>217748</v>
          </cell>
          <cell r="X42">
            <v>523507</v>
          </cell>
          <cell r="Y42">
            <v>179016</v>
          </cell>
          <cell r="Z42">
            <v>702523</v>
          </cell>
          <cell r="AA42">
            <v>634440</v>
          </cell>
          <cell r="AB42">
            <v>285831</v>
          </cell>
          <cell r="AC42">
            <v>920271</v>
          </cell>
        </row>
        <row r="43">
          <cell r="I43">
            <v>422778</v>
          </cell>
          <cell r="J43">
            <v>215716</v>
          </cell>
          <cell r="K43">
            <v>638494</v>
          </cell>
          <cell r="R43">
            <v>234001</v>
          </cell>
          <cell r="S43">
            <v>83301</v>
          </cell>
          <cell r="T43">
            <v>317302</v>
          </cell>
          <cell r="U43">
            <v>116223</v>
          </cell>
          <cell r="V43">
            <v>112360</v>
          </cell>
          <cell r="W43">
            <v>228583</v>
          </cell>
          <cell r="X43">
            <v>540556</v>
          </cell>
          <cell r="Y43">
            <v>186657</v>
          </cell>
          <cell r="Z43">
            <v>727213</v>
          </cell>
          <cell r="AA43">
            <v>656779</v>
          </cell>
          <cell r="AB43">
            <v>299017</v>
          </cell>
          <cell r="AC43">
            <v>955796</v>
          </cell>
        </row>
        <row r="44">
          <cell r="I44">
            <v>438865</v>
          </cell>
          <cell r="J44">
            <v>225610</v>
          </cell>
          <cell r="K44">
            <v>664475</v>
          </cell>
          <cell r="R44">
            <v>241061</v>
          </cell>
          <cell r="S44">
            <v>87207</v>
          </cell>
          <cell r="T44">
            <v>328268</v>
          </cell>
          <cell r="U44">
            <v>121765</v>
          </cell>
          <cell r="V44">
            <v>118193</v>
          </cell>
          <cell r="W44">
            <v>239958</v>
          </cell>
          <cell r="X44">
            <v>558161</v>
          </cell>
          <cell r="Y44">
            <v>194624</v>
          </cell>
          <cell r="Z44">
            <v>752785</v>
          </cell>
          <cell r="AA44">
            <v>679926</v>
          </cell>
          <cell r="AB44">
            <v>312817</v>
          </cell>
          <cell r="AC44">
            <v>992743</v>
          </cell>
        </row>
        <row r="45">
          <cell r="I45">
            <v>455473</v>
          </cell>
          <cell r="J45">
            <v>235951</v>
          </cell>
          <cell r="K45">
            <v>691424</v>
          </cell>
          <cell r="R45">
            <v>248438</v>
          </cell>
          <cell r="S45">
            <v>91309</v>
          </cell>
          <cell r="T45">
            <v>339747</v>
          </cell>
          <cell r="U45">
            <v>127572</v>
          </cell>
          <cell r="V45">
            <v>124329</v>
          </cell>
          <cell r="W45">
            <v>251901</v>
          </cell>
          <cell r="X45">
            <v>576339</v>
          </cell>
          <cell r="Y45">
            <v>202931</v>
          </cell>
          <cell r="Z45">
            <v>779270</v>
          </cell>
          <cell r="AA45">
            <v>703911</v>
          </cell>
          <cell r="AB45">
            <v>327260</v>
          </cell>
          <cell r="AC45">
            <v>1031171</v>
          </cell>
        </row>
        <row r="46">
          <cell r="I46">
            <v>472627</v>
          </cell>
          <cell r="J46">
            <v>246761</v>
          </cell>
          <cell r="K46">
            <v>719388</v>
          </cell>
          <cell r="R46">
            <v>256138</v>
          </cell>
          <cell r="S46">
            <v>95615</v>
          </cell>
          <cell r="T46">
            <v>351753</v>
          </cell>
          <cell r="U46">
            <v>133656</v>
          </cell>
          <cell r="V46">
            <v>130783</v>
          </cell>
          <cell r="W46">
            <v>264439</v>
          </cell>
          <cell r="X46">
            <v>595109</v>
          </cell>
          <cell r="Y46">
            <v>211593</v>
          </cell>
          <cell r="Z46">
            <v>806702</v>
          </cell>
          <cell r="AA46">
            <v>728765</v>
          </cell>
          <cell r="AB46">
            <v>342376</v>
          </cell>
          <cell r="AC46">
            <v>1071141</v>
          </cell>
        </row>
        <row r="47">
          <cell r="I47">
            <v>490350</v>
          </cell>
          <cell r="J47">
            <v>258059</v>
          </cell>
          <cell r="K47">
            <v>748409</v>
          </cell>
          <cell r="R47">
            <v>264170</v>
          </cell>
          <cell r="S47">
            <v>100137</v>
          </cell>
          <cell r="T47">
            <v>364307</v>
          </cell>
          <cell r="U47">
            <v>140030</v>
          </cell>
          <cell r="V47">
            <v>137572</v>
          </cell>
          <cell r="W47">
            <v>277602</v>
          </cell>
          <cell r="X47">
            <v>614490</v>
          </cell>
          <cell r="Y47">
            <v>220624</v>
          </cell>
          <cell r="Z47">
            <v>835114</v>
          </cell>
          <cell r="AA47">
            <v>754520</v>
          </cell>
          <cell r="AB47">
            <v>358196</v>
          </cell>
          <cell r="AC47">
            <v>1112716</v>
          </cell>
        </row>
        <row r="48">
          <cell r="I48">
            <v>508666</v>
          </cell>
          <cell r="J48">
            <v>269869</v>
          </cell>
          <cell r="K48">
            <v>778535</v>
          </cell>
          <cell r="R48">
            <v>272543</v>
          </cell>
          <cell r="S48">
            <v>104885</v>
          </cell>
          <cell r="T48">
            <v>377428</v>
          </cell>
          <cell r="U48">
            <v>146707</v>
          </cell>
          <cell r="V48">
            <v>144714</v>
          </cell>
          <cell r="W48">
            <v>291421</v>
          </cell>
          <cell r="X48">
            <v>634502</v>
          </cell>
          <cell r="Y48">
            <v>230040</v>
          </cell>
          <cell r="Z48">
            <v>864542</v>
          </cell>
          <cell r="AA48">
            <v>781209</v>
          </cell>
          <cell r="AB48">
            <v>374754</v>
          </cell>
          <cell r="AC48">
            <v>1155963</v>
          </cell>
        </row>
        <row r="49">
          <cell r="I49">
            <v>533458</v>
          </cell>
          <cell r="J49">
            <v>282947</v>
          </cell>
          <cell r="K49">
            <v>816405</v>
          </cell>
          <cell r="R49">
            <v>278402</v>
          </cell>
          <cell r="S49">
            <v>111878</v>
          </cell>
          <cell r="T49">
            <v>390280</v>
          </cell>
          <cell r="U49">
            <v>153047</v>
          </cell>
          <cell r="V49">
            <v>150745</v>
          </cell>
          <cell r="W49">
            <v>303792</v>
          </cell>
          <cell r="X49">
            <v>658813</v>
          </cell>
          <cell r="Y49">
            <v>244080</v>
          </cell>
          <cell r="Z49">
            <v>902893</v>
          </cell>
          <cell r="AA49">
            <v>811860</v>
          </cell>
          <cell r="AB49">
            <v>394825</v>
          </cell>
          <cell r="AC49">
            <v>1206685</v>
          </cell>
        </row>
        <row r="50">
          <cell r="I50">
            <v>559020</v>
          </cell>
          <cell r="J50">
            <v>296879</v>
          </cell>
          <cell r="K50">
            <v>855899</v>
          </cell>
          <cell r="R50">
            <v>284696</v>
          </cell>
          <cell r="S50">
            <v>119125</v>
          </cell>
          <cell r="T50">
            <v>403821</v>
          </cell>
          <cell r="U50">
            <v>159661</v>
          </cell>
          <cell r="V50">
            <v>157027</v>
          </cell>
          <cell r="W50">
            <v>316688</v>
          </cell>
          <cell r="X50">
            <v>684055</v>
          </cell>
          <cell r="Y50">
            <v>258977</v>
          </cell>
          <cell r="Z50">
            <v>943032</v>
          </cell>
          <cell r="AA50">
            <v>843716</v>
          </cell>
          <cell r="AB50">
            <v>416004</v>
          </cell>
          <cell r="AC50">
            <v>1259720</v>
          </cell>
        </row>
        <row r="51">
          <cell r="I51">
            <v>585405</v>
          </cell>
          <cell r="J51">
            <v>311698</v>
          </cell>
          <cell r="K51">
            <v>897103</v>
          </cell>
          <cell r="R51">
            <v>291420</v>
          </cell>
          <cell r="S51">
            <v>126656</v>
          </cell>
          <cell r="T51">
            <v>418076</v>
          </cell>
          <cell r="U51">
            <v>166561</v>
          </cell>
          <cell r="V51">
            <v>163571</v>
          </cell>
          <cell r="W51">
            <v>330132</v>
          </cell>
          <cell r="X51">
            <v>710264</v>
          </cell>
          <cell r="Y51">
            <v>274783</v>
          </cell>
          <cell r="Z51">
            <v>985047</v>
          </cell>
          <cell r="AA51">
            <v>876825</v>
          </cell>
          <cell r="AB51">
            <v>438354</v>
          </cell>
          <cell r="AC51">
            <v>1315179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4">
          <cell r="E4">
            <v>11841</v>
          </cell>
          <cell r="F4">
            <v>8392</v>
          </cell>
          <cell r="G4">
            <v>6529</v>
          </cell>
          <cell r="H4">
            <v>10403</v>
          </cell>
          <cell r="I4">
            <v>22854</v>
          </cell>
          <cell r="J4">
            <v>29747</v>
          </cell>
          <cell r="K4">
            <v>19264</v>
          </cell>
          <cell r="L4">
            <v>14130</v>
          </cell>
          <cell r="M4">
            <v>8741</v>
          </cell>
          <cell r="N4">
            <v>5244</v>
          </cell>
          <cell r="O4">
            <v>3160</v>
          </cell>
          <cell r="P4">
            <v>1398</v>
          </cell>
          <cell r="Q4">
            <v>1028</v>
          </cell>
          <cell r="R4">
            <v>491</v>
          </cell>
          <cell r="S4">
            <v>363</v>
          </cell>
          <cell r="T4">
            <v>132</v>
          </cell>
          <cell r="U4">
            <v>204</v>
          </cell>
          <cell r="X4">
            <v>11151</v>
          </cell>
          <cell r="Y4">
            <v>7570</v>
          </cell>
          <cell r="Z4">
            <v>4811</v>
          </cell>
          <cell r="AA4">
            <v>4684</v>
          </cell>
          <cell r="AB4">
            <v>5486</v>
          </cell>
          <cell r="AC4">
            <v>5840</v>
          </cell>
          <cell r="AD4">
            <v>3641</v>
          </cell>
          <cell r="AE4">
            <v>2877</v>
          </cell>
          <cell r="AF4">
            <v>1664</v>
          </cell>
          <cell r="AG4">
            <v>1311</v>
          </cell>
          <cell r="AH4">
            <v>1127</v>
          </cell>
          <cell r="AI4">
            <v>650</v>
          </cell>
          <cell r="AJ4">
            <v>697</v>
          </cell>
          <cell r="AK4">
            <v>366</v>
          </cell>
          <cell r="AL4">
            <v>377</v>
          </cell>
          <cell r="AM4">
            <v>147</v>
          </cell>
          <cell r="AN4">
            <v>219</v>
          </cell>
          <cell r="AQ4">
            <v>196539</v>
          </cell>
        </row>
        <row r="9">
          <cell r="E9">
            <v>25981</v>
          </cell>
          <cell r="F9">
            <v>17609</v>
          </cell>
          <cell r="G9">
            <v>11132</v>
          </cell>
          <cell r="H9">
            <v>12309</v>
          </cell>
          <cell r="I9">
            <v>42209</v>
          </cell>
          <cell r="J9">
            <v>67535</v>
          </cell>
          <cell r="K9">
            <v>52582</v>
          </cell>
          <cell r="L9">
            <v>34198</v>
          </cell>
          <cell r="M9">
            <v>21523</v>
          </cell>
          <cell r="N9">
            <v>11555</v>
          </cell>
          <cell r="O9">
            <v>6059</v>
          </cell>
          <cell r="P9">
            <v>2461</v>
          </cell>
          <cell r="Q9">
            <v>1364</v>
          </cell>
          <cell r="R9">
            <v>835</v>
          </cell>
          <cell r="S9">
            <v>563</v>
          </cell>
          <cell r="T9">
            <v>184</v>
          </cell>
          <cell r="U9">
            <v>272</v>
          </cell>
          <cell r="X9">
            <v>24248</v>
          </cell>
          <cell r="Y9">
            <v>16558</v>
          </cell>
          <cell r="Z9">
            <v>9555</v>
          </cell>
          <cell r="AA9">
            <v>8598</v>
          </cell>
          <cell r="AB9">
            <v>12963</v>
          </cell>
          <cell r="AC9">
            <v>13906</v>
          </cell>
          <cell r="AD9">
            <v>9385</v>
          </cell>
          <cell r="AE9">
            <v>6008</v>
          </cell>
          <cell r="AF9">
            <v>3466</v>
          </cell>
          <cell r="AG9">
            <v>2214</v>
          </cell>
          <cell r="AH9">
            <v>1778</v>
          </cell>
          <cell r="AI9">
            <v>918</v>
          </cell>
          <cell r="AJ9">
            <v>923</v>
          </cell>
          <cell r="AK9">
            <v>599</v>
          </cell>
          <cell r="AL9">
            <v>522</v>
          </cell>
          <cell r="AM9">
            <v>175</v>
          </cell>
          <cell r="AN9">
            <v>269</v>
          </cell>
          <cell r="AQ9">
            <v>420456</v>
          </cell>
        </row>
        <row r="14">
          <cell r="E14">
            <v>37934</v>
          </cell>
          <cell r="F14">
            <v>30117</v>
          </cell>
          <cell r="G14">
            <v>18822</v>
          </cell>
          <cell r="H14">
            <v>13882</v>
          </cell>
          <cell r="I14">
            <v>30707</v>
          </cell>
          <cell r="J14">
            <v>65250</v>
          </cell>
          <cell r="K14">
            <v>63555</v>
          </cell>
          <cell r="L14">
            <v>49683</v>
          </cell>
          <cell r="M14">
            <v>29936</v>
          </cell>
          <cell r="N14">
            <v>18917</v>
          </cell>
          <cell r="O14">
            <v>8699</v>
          </cell>
          <cell r="P14">
            <v>3873</v>
          </cell>
          <cell r="Q14">
            <v>1599</v>
          </cell>
          <cell r="R14">
            <v>1036</v>
          </cell>
          <cell r="S14">
            <v>634</v>
          </cell>
          <cell r="T14">
            <v>321</v>
          </cell>
          <cell r="U14">
            <v>406</v>
          </cell>
          <cell r="X14">
            <v>35044</v>
          </cell>
          <cell r="Y14">
            <v>27478</v>
          </cell>
          <cell r="Z14">
            <v>16741</v>
          </cell>
          <cell r="AA14">
            <v>12744</v>
          </cell>
          <cell r="AB14">
            <v>18739</v>
          </cell>
          <cell r="AC14">
            <v>22253</v>
          </cell>
          <cell r="AD14">
            <v>17083</v>
          </cell>
          <cell r="AE14">
            <v>11565</v>
          </cell>
          <cell r="AF14">
            <v>5847</v>
          </cell>
          <cell r="AG14">
            <v>3676</v>
          </cell>
          <cell r="AH14">
            <v>2258</v>
          </cell>
          <cell r="AI14">
            <v>1421</v>
          </cell>
          <cell r="AJ14">
            <v>1165</v>
          </cell>
          <cell r="AK14">
            <v>907</v>
          </cell>
          <cell r="AL14">
            <v>662</v>
          </cell>
          <cell r="AM14">
            <v>273</v>
          </cell>
          <cell r="AN14">
            <v>441</v>
          </cell>
          <cell r="AQ14">
            <v>553668</v>
          </cell>
        </row>
        <row r="24">
          <cell r="E24">
            <v>41644</v>
          </cell>
          <cell r="F24">
            <v>42548</v>
          </cell>
          <cell r="G24">
            <v>38438</v>
          </cell>
          <cell r="H24">
            <v>31820</v>
          </cell>
          <cell r="I24">
            <v>54980</v>
          </cell>
          <cell r="J24">
            <v>91676</v>
          </cell>
          <cell r="K24">
            <v>90405</v>
          </cell>
          <cell r="L24">
            <v>90182</v>
          </cell>
          <cell r="M24">
            <v>68079</v>
          </cell>
          <cell r="N24">
            <v>44714</v>
          </cell>
          <cell r="O24">
            <v>21925</v>
          </cell>
          <cell r="P24">
            <v>10341</v>
          </cell>
          <cell r="Q24">
            <v>3640</v>
          </cell>
          <cell r="R24">
            <v>1925</v>
          </cell>
          <cell r="S24">
            <v>998</v>
          </cell>
          <cell r="T24">
            <v>506</v>
          </cell>
          <cell r="U24">
            <v>617</v>
          </cell>
          <cell r="X24">
            <v>39769</v>
          </cell>
          <cell r="Y24">
            <v>39948</v>
          </cell>
          <cell r="Z24">
            <v>35303</v>
          </cell>
          <cell r="AA24">
            <v>28730</v>
          </cell>
          <cell r="AB24">
            <v>27402</v>
          </cell>
          <cell r="AC24">
            <v>27768</v>
          </cell>
          <cell r="AD24">
            <v>26885</v>
          </cell>
          <cell r="AE24">
            <v>24013</v>
          </cell>
          <cell r="AF24">
            <v>14699</v>
          </cell>
          <cell r="AG24">
            <v>8971</v>
          </cell>
          <cell r="AH24">
            <v>4471</v>
          </cell>
          <cell r="AI24">
            <v>2546</v>
          </cell>
          <cell r="AJ24">
            <v>1657</v>
          </cell>
          <cell r="AK24">
            <v>1421</v>
          </cell>
          <cell r="AL24">
            <v>1025</v>
          </cell>
          <cell r="AM24">
            <v>471</v>
          </cell>
          <cell r="AN24">
            <v>753</v>
          </cell>
          <cell r="AQ24">
            <v>920270</v>
          </cell>
        </row>
        <row r="30">
          <cell r="E30">
            <v>46528</v>
          </cell>
          <cell r="F30">
            <v>47158</v>
          </cell>
          <cell r="G30">
            <v>46761</v>
          </cell>
          <cell r="H30">
            <v>42465</v>
          </cell>
          <cell r="I30">
            <v>69272</v>
          </cell>
          <cell r="J30">
            <v>114307</v>
          </cell>
          <cell r="K30">
            <v>116875</v>
          </cell>
          <cell r="L30">
            <v>99512</v>
          </cell>
          <cell r="M30">
            <v>83421</v>
          </cell>
          <cell r="N30">
            <v>56030</v>
          </cell>
          <cell r="O30">
            <v>34534</v>
          </cell>
          <cell r="P30">
            <v>13976</v>
          </cell>
          <cell r="Q30">
            <v>5367</v>
          </cell>
          <cell r="R30">
            <v>2174</v>
          </cell>
          <cell r="S30">
            <v>1373</v>
          </cell>
          <cell r="T30">
            <v>508</v>
          </cell>
          <cell r="U30">
            <v>948</v>
          </cell>
          <cell r="X30">
            <v>42848</v>
          </cell>
          <cell r="Y30">
            <v>43883</v>
          </cell>
          <cell r="Z30">
            <v>42211</v>
          </cell>
          <cell r="AA30">
            <v>40232</v>
          </cell>
          <cell r="AB30">
            <v>46664</v>
          </cell>
          <cell r="AC30">
            <v>40549</v>
          </cell>
          <cell r="AD30">
            <v>34950</v>
          </cell>
          <cell r="AE30">
            <v>30222</v>
          </cell>
          <cell r="AF30">
            <v>21717</v>
          </cell>
          <cell r="AG30">
            <v>13999</v>
          </cell>
          <cell r="AH30">
            <v>7895</v>
          </cell>
          <cell r="AI30">
            <v>3559</v>
          </cell>
          <cell r="AJ30">
            <v>2394</v>
          </cell>
          <cell r="AK30">
            <v>1192</v>
          </cell>
          <cell r="AL30">
            <v>1153</v>
          </cell>
          <cell r="AM30">
            <v>416</v>
          </cell>
          <cell r="AN30">
            <v>871</v>
          </cell>
          <cell r="AQ30">
            <v>1155964</v>
          </cell>
        </row>
        <row r="47">
          <cell r="E47">
            <v>5617</v>
          </cell>
          <cell r="F47">
            <v>4169</v>
          </cell>
          <cell r="G47">
            <v>3175</v>
          </cell>
          <cell r="H47">
            <v>2600</v>
          </cell>
          <cell r="I47">
            <v>1911</v>
          </cell>
          <cell r="J47">
            <v>1960</v>
          </cell>
          <cell r="K47">
            <v>1510</v>
          </cell>
          <cell r="L47">
            <v>1674</v>
          </cell>
          <cell r="M47">
            <v>1240</v>
          </cell>
          <cell r="N47">
            <v>1043</v>
          </cell>
          <cell r="O47">
            <v>878</v>
          </cell>
          <cell r="P47">
            <v>531</v>
          </cell>
          <cell r="Q47">
            <v>549</v>
          </cell>
          <cell r="R47">
            <v>340</v>
          </cell>
          <cell r="S47">
            <v>280</v>
          </cell>
          <cell r="T47">
            <v>105</v>
          </cell>
          <cell r="U47">
            <v>163</v>
          </cell>
          <cell r="X47">
            <v>5296</v>
          </cell>
          <cell r="Y47">
            <v>3995</v>
          </cell>
          <cell r="Z47">
            <v>2637</v>
          </cell>
          <cell r="AA47">
            <v>2275</v>
          </cell>
          <cell r="AB47">
            <v>1732</v>
          </cell>
          <cell r="AC47">
            <v>1746</v>
          </cell>
          <cell r="AD47">
            <v>1234</v>
          </cell>
          <cell r="AE47">
            <v>1328</v>
          </cell>
          <cell r="AF47">
            <v>829</v>
          </cell>
          <cell r="AG47">
            <v>767</v>
          </cell>
          <cell r="AH47">
            <v>720</v>
          </cell>
          <cell r="AI47">
            <v>404</v>
          </cell>
          <cell r="AJ47">
            <v>496</v>
          </cell>
          <cell r="AK47">
            <v>238</v>
          </cell>
          <cell r="AL47">
            <v>298</v>
          </cell>
          <cell r="AM47">
            <v>122</v>
          </cell>
          <cell r="AN47">
            <v>193</v>
          </cell>
          <cell r="AQ47">
            <v>52055</v>
          </cell>
        </row>
        <row r="52">
          <cell r="E52">
            <v>9805</v>
          </cell>
          <cell r="F52">
            <v>7780</v>
          </cell>
          <cell r="G52">
            <v>5361</v>
          </cell>
          <cell r="H52">
            <v>4930</v>
          </cell>
          <cell r="I52">
            <v>3809</v>
          </cell>
          <cell r="J52">
            <v>2718</v>
          </cell>
          <cell r="K52">
            <v>2194</v>
          </cell>
          <cell r="L52">
            <v>2156</v>
          </cell>
          <cell r="M52">
            <v>1816</v>
          </cell>
          <cell r="N52">
            <v>1453</v>
          </cell>
          <cell r="O52">
            <v>1278</v>
          </cell>
          <cell r="P52">
            <v>633</v>
          </cell>
          <cell r="Q52">
            <v>649</v>
          </cell>
          <cell r="R52">
            <v>568</v>
          </cell>
          <cell r="S52">
            <v>427</v>
          </cell>
          <cell r="T52">
            <v>132</v>
          </cell>
          <cell r="U52">
            <v>213</v>
          </cell>
          <cell r="X52">
            <v>9465</v>
          </cell>
          <cell r="Y52">
            <v>7419</v>
          </cell>
          <cell r="Z52">
            <v>4578</v>
          </cell>
          <cell r="AA52">
            <v>3929</v>
          </cell>
          <cell r="AB52">
            <v>3546</v>
          </cell>
          <cell r="AC52">
            <v>2873</v>
          </cell>
          <cell r="AD52">
            <v>1986</v>
          </cell>
          <cell r="AE52">
            <v>1857</v>
          </cell>
          <cell r="AF52">
            <v>1311</v>
          </cell>
          <cell r="AG52">
            <v>987</v>
          </cell>
          <cell r="AH52">
            <v>905</v>
          </cell>
          <cell r="AI52">
            <v>464</v>
          </cell>
          <cell r="AJ52">
            <v>541</v>
          </cell>
          <cell r="AK52">
            <v>361</v>
          </cell>
          <cell r="AL52">
            <v>341</v>
          </cell>
          <cell r="AM52">
            <v>107</v>
          </cell>
          <cell r="AN52">
            <v>207</v>
          </cell>
          <cell r="AQ52">
            <v>86799</v>
          </cell>
        </row>
        <row r="57">
          <cell r="E57">
            <v>13501</v>
          </cell>
          <cell r="F57">
            <v>12689</v>
          </cell>
          <cell r="G57">
            <v>9052</v>
          </cell>
          <cell r="H57">
            <v>7097</v>
          </cell>
          <cell r="I57">
            <v>5784</v>
          </cell>
          <cell r="J57">
            <v>3771</v>
          </cell>
          <cell r="K57">
            <v>2771</v>
          </cell>
          <cell r="L57">
            <v>2897</v>
          </cell>
          <cell r="M57">
            <v>2314</v>
          </cell>
          <cell r="N57">
            <v>2278</v>
          </cell>
          <cell r="O57">
            <v>1549</v>
          </cell>
          <cell r="P57">
            <v>1111</v>
          </cell>
          <cell r="Q57">
            <v>718</v>
          </cell>
          <cell r="R57">
            <v>711</v>
          </cell>
          <cell r="S57">
            <v>465</v>
          </cell>
          <cell r="T57">
            <v>246</v>
          </cell>
          <cell r="U57">
            <v>308</v>
          </cell>
          <cell r="X57">
            <v>12840</v>
          </cell>
          <cell r="Y57">
            <v>12106</v>
          </cell>
          <cell r="Z57">
            <v>8259</v>
          </cell>
          <cell r="AA57">
            <v>6638</v>
          </cell>
          <cell r="AB57">
            <v>5557</v>
          </cell>
          <cell r="AC57">
            <v>4366</v>
          </cell>
          <cell r="AD57">
            <v>3243</v>
          </cell>
          <cell r="AE57">
            <v>2779</v>
          </cell>
          <cell r="AF57">
            <v>1813</v>
          </cell>
          <cell r="AG57">
            <v>1589</v>
          </cell>
          <cell r="AH57">
            <v>1104</v>
          </cell>
          <cell r="AI57">
            <v>760</v>
          </cell>
          <cell r="AJ57">
            <v>646</v>
          </cell>
          <cell r="AK57">
            <v>538</v>
          </cell>
          <cell r="AL57">
            <v>437</v>
          </cell>
          <cell r="AM57">
            <v>173</v>
          </cell>
          <cell r="AN57">
            <v>324</v>
          </cell>
          <cell r="AQ57">
            <v>130434</v>
          </cell>
        </row>
        <row r="67">
          <cell r="E67">
            <v>17177</v>
          </cell>
          <cell r="F67">
            <v>16684</v>
          </cell>
          <cell r="G67">
            <v>16540</v>
          </cell>
          <cell r="H67">
            <v>17038</v>
          </cell>
          <cell r="I67">
            <v>12229</v>
          </cell>
          <cell r="J67">
            <v>7607</v>
          </cell>
          <cell r="K67">
            <v>4853</v>
          </cell>
          <cell r="L67">
            <v>4279</v>
          </cell>
          <cell r="M67">
            <v>3123</v>
          </cell>
          <cell r="N67">
            <v>3159</v>
          </cell>
          <cell r="O67">
            <v>2394</v>
          </cell>
          <cell r="P67">
            <v>1961</v>
          </cell>
          <cell r="Q67">
            <v>1228</v>
          </cell>
          <cell r="R67">
            <v>1140</v>
          </cell>
          <cell r="S67">
            <v>686</v>
          </cell>
          <cell r="T67">
            <v>365</v>
          </cell>
          <cell r="U67">
            <v>469</v>
          </cell>
          <cell r="X67">
            <v>16475</v>
          </cell>
          <cell r="Y67">
            <v>15849</v>
          </cell>
          <cell r="Z67">
            <v>15652</v>
          </cell>
          <cell r="AA67">
            <v>16154</v>
          </cell>
          <cell r="AB67">
            <v>12785</v>
          </cell>
          <cell r="AC67">
            <v>7200</v>
          </cell>
          <cell r="AD67">
            <v>5085</v>
          </cell>
          <cell r="AE67">
            <v>5168</v>
          </cell>
          <cell r="AF67">
            <v>3462</v>
          </cell>
          <cell r="AG67">
            <v>2758</v>
          </cell>
          <cell r="AH67">
            <v>1843</v>
          </cell>
          <cell r="AI67">
            <v>1280</v>
          </cell>
          <cell r="AJ67">
            <v>915</v>
          </cell>
          <cell r="AK67">
            <v>805</v>
          </cell>
          <cell r="AL67">
            <v>601</v>
          </cell>
          <cell r="AM67">
            <v>259</v>
          </cell>
          <cell r="AN67">
            <v>525</v>
          </cell>
          <cell r="AQ67">
            <v>217748</v>
          </cell>
        </row>
        <row r="73">
          <cell r="E73">
            <v>20747</v>
          </cell>
          <cell r="F73">
            <v>20020</v>
          </cell>
          <cell r="G73">
            <v>19916</v>
          </cell>
          <cell r="H73">
            <v>20788</v>
          </cell>
          <cell r="I73">
            <v>19254</v>
          </cell>
          <cell r="J73">
            <v>12558</v>
          </cell>
          <cell r="K73">
            <v>7940</v>
          </cell>
          <cell r="L73">
            <v>6144</v>
          </cell>
          <cell r="M73">
            <v>4405</v>
          </cell>
          <cell r="N73">
            <v>3845</v>
          </cell>
          <cell r="O73">
            <v>3555</v>
          </cell>
          <cell r="P73">
            <v>2306</v>
          </cell>
          <cell r="Q73">
            <v>2050</v>
          </cell>
          <cell r="R73">
            <v>1292</v>
          </cell>
          <cell r="S73">
            <v>943</v>
          </cell>
          <cell r="T73">
            <v>373</v>
          </cell>
          <cell r="U73">
            <v>570</v>
          </cell>
          <cell r="X73">
            <v>19349</v>
          </cell>
          <cell r="Y73">
            <v>19216</v>
          </cell>
          <cell r="Z73">
            <v>18422</v>
          </cell>
          <cell r="AA73">
            <v>21053</v>
          </cell>
          <cell r="AB73">
            <v>21674</v>
          </cell>
          <cell r="AC73">
            <v>12667</v>
          </cell>
          <cell r="AD73">
            <v>7755</v>
          </cell>
          <cell r="AE73">
            <v>6753</v>
          </cell>
          <cell r="AF73">
            <v>5273</v>
          </cell>
          <cell r="AG73">
            <v>4254</v>
          </cell>
          <cell r="AH73">
            <v>2887</v>
          </cell>
          <cell r="AI73">
            <v>1706</v>
          </cell>
          <cell r="AJ73">
            <v>1412</v>
          </cell>
          <cell r="AK73">
            <v>739</v>
          </cell>
          <cell r="AL73">
            <v>735</v>
          </cell>
          <cell r="AM73">
            <v>262</v>
          </cell>
          <cell r="AN73">
            <v>558</v>
          </cell>
          <cell r="AQ73">
            <v>291421</v>
          </cell>
        </row>
        <row r="90">
          <cell r="AQ90">
            <v>144484</v>
          </cell>
        </row>
        <row r="95">
          <cell r="AQ95">
            <v>333657</v>
          </cell>
        </row>
        <row r="100">
          <cell r="AQ100">
            <v>423234</v>
          </cell>
        </row>
        <row r="110">
          <cell r="AQ110">
            <v>702522</v>
          </cell>
        </row>
        <row r="116">
          <cell r="AQ116">
            <v>864543</v>
          </cell>
        </row>
      </sheetData>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and foreign trade"/>
      <sheetName val="Economy  (2)"/>
      <sheetName val="Economy  (3)"/>
      <sheetName val="2.1Industry "/>
      <sheetName val="Industry  (2)"/>
      <sheetName val="Industry  (3)"/>
      <sheetName val="3.1 Population"/>
      <sheetName val="Demography "/>
      <sheetName val="4.1Education &amp; Health"/>
      <sheetName val="Level Social Aid"/>
      <sheetName val="Books"/>
      <sheetName val="5.Labour Force "/>
      <sheetName val="5.Labour Force  (2)"/>
      <sheetName val="Agriculture"/>
      <sheetName val="Agriculture2"/>
      <sheetName val="Climate1"/>
      <sheetName val="Alain Climate2"/>
      <sheetName val="Sheet1"/>
    </sheetNames>
    <sheetDataSet>
      <sheetData sheetId="0" refreshError="1"/>
      <sheetData sheetId="1" refreshError="1"/>
      <sheetData sheetId="2" refreshError="1"/>
      <sheetData sheetId="3" refreshError="1"/>
      <sheetData sheetId="4" refreshError="1"/>
      <sheetData sheetId="5" refreshError="1"/>
      <sheetData sheetId="6" refreshError="1">
        <row r="80">
          <cell r="B80">
            <v>1315179</v>
          </cell>
        </row>
        <row r="81">
          <cell r="B81">
            <v>1374169</v>
          </cell>
        </row>
        <row r="82">
          <cell r="B82">
            <v>1461479</v>
          </cell>
        </row>
        <row r="83">
          <cell r="B83">
            <v>1574280</v>
          </cell>
        </row>
        <row r="84">
          <cell r="B84">
            <v>1695788</v>
          </cell>
        </row>
        <row r="85">
          <cell r="B85">
            <v>1826673</v>
          </cell>
        </row>
        <row r="86">
          <cell r="B86">
            <v>1967658.9440589999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G1291"/>
  <sheetViews>
    <sheetView view="pageBreakPreview" zoomScaleSheetLayoutView="100" workbookViewId="0">
      <selection activeCell="B2" sqref="B2"/>
    </sheetView>
  </sheetViews>
  <sheetFormatPr defaultRowHeight="15"/>
  <cols>
    <col min="1" max="1" width="9.7109375" style="137" customWidth="1"/>
    <col min="2" max="3" width="15.7109375" style="129" customWidth="1"/>
    <col min="4" max="20" width="15.7109375" style="126" customWidth="1"/>
    <col min="21" max="21" width="10" style="7" customWidth="1"/>
    <col min="22" max="22" width="11.85546875" style="7" bestFit="1" customWidth="1"/>
    <col min="23" max="23" width="12.5703125" style="7" bestFit="1" customWidth="1"/>
    <col min="24" max="25" width="9.28515625" style="7" bestFit="1" customWidth="1"/>
    <col min="26" max="26" width="9.28515625" style="254" bestFit="1" customWidth="1"/>
    <col min="27" max="30" width="9.28515625" style="7" bestFit="1" customWidth="1"/>
    <col min="31" max="31" width="9.42578125" style="7" bestFit="1" customWidth="1"/>
    <col min="32" max="32" width="9.28515625" style="254" bestFit="1" customWidth="1"/>
    <col min="33" max="227" width="9.140625" style="7"/>
    <col min="228" max="228" width="10.42578125" style="7" customWidth="1"/>
    <col min="229" max="231" width="12.42578125" style="7" customWidth="1"/>
    <col min="232" max="232" width="13.5703125" style="7" customWidth="1"/>
    <col min="233" max="234" width="12.42578125" style="7" customWidth="1"/>
    <col min="235" max="483" width="9.140625" style="7"/>
    <col min="484" max="484" width="10.42578125" style="7" customWidth="1"/>
    <col min="485" max="487" width="12.42578125" style="7" customWidth="1"/>
    <col min="488" max="488" width="13.5703125" style="7" customWidth="1"/>
    <col min="489" max="490" width="12.42578125" style="7" customWidth="1"/>
    <col min="491" max="739" width="9.140625" style="7"/>
    <col min="740" max="740" width="10.42578125" style="7" customWidth="1"/>
    <col min="741" max="743" width="12.42578125" style="7" customWidth="1"/>
    <col min="744" max="744" width="13.5703125" style="7" customWidth="1"/>
    <col min="745" max="746" width="12.42578125" style="7" customWidth="1"/>
    <col min="747" max="995" width="9.140625" style="7"/>
    <col min="996" max="996" width="10.42578125" style="7" customWidth="1"/>
    <col min="997" max="999" width="12.42578125" style="7" customWidth="1"/>
    <col min="1000" max="1000" width="13.5703125" style="7" customWidth="1"/>
    <col min="1001" max="1002" width="12.42578125" style="7" customWidth="1"/>
    <col min="1003" max="1251" width="9.140625" style="7"/>
    <col min="1252" max="1252" width="10.42578125" style="7" customWidth="1"/>
    <col min="1253" max="1255" width="12.42578125" style="7" customWidth="1"/>
    <col min="1256" max="1256" width="13.5703125" style="7" customWidth="1"/>
    <col min="1257" max="1258" width="12.42578125" style="7" customWidth="1"/>
    <col min="1259" max="1507" width="9.140625" style="7"/>
    <col min="1508" max="1508" width="10.42578125" style="7" customWidth="1"/>
    <col min="1509" max="1511" width="12.42578125" style="7" customWidth="1"/>
    <col min="1512" max="1512" width="13.5703125" style="7" customWidth="1"/>
    <col min="1513" max="1514" width="12.42578125" style="7" customWidth="1"/>
    <col min="1515" max="1763" width="9.140625" style="7"/>
    <col min="1764" max="1764" width="10.42578125" style="7" customWidth="1"/>
    <col min="1765" max="1767" width="12.42578125" style="7" customWidth="1"/>
    <col min="1768" max="1768" width="13.5703125" style="7" customWidth="1"/>
    <col min="1769" max="1770" width="12.42578125" style="7" customWidth="1"/>
    <col min="1771" max="2019" width="9.140625" style="7"/>
    <col min="2020" max="2020" width="10.42578125" style="7" customWidth="1"/>
    <col min="2021" max="2023" width="12.42578125" style="7" customWidth="1"/>
    <col min="2024" max="2024" width="13.5703125" style="7" customWidth="1"/>
    <col min="2025" max="2026" width="12.42578125" style="7" customWidth="1"/>
    <col min="2027" max="2275" width="9.140625" style="7"/>
    <col min="2276" max="2276" width="10.42578125" style="7" customWidth="1"/>
    <col min="2277" max="2279" width="12.42578125" style="7" customWidth="1"/>
    <col min="2280" max="2280" width="13.5703125" style="7" customWidth="1"/>
    <col min="2281" max="2282" width="12.42578125" style="7" customWidth="1"/>
    <col min="2283" max="2531" width="9.140625" style="7"/>
    <col min="2532" max="2532" width="10.42578125" style="7" customWidth="1"/>
    <col min="2533" max="2535" width="12.42578125" style="7" customWidth="1"/>
    <col min="2536" max="2536" width="13.5703125" style="7" customWidth="1"/>
    <col min="2537" max="2538" width="12.42578125" style="7" customWidth="1"/>
    <col min="2539" max="2787" width="9.140625" style="7"/>
    <col min="2788" max="2788" width="10.42578125" style="7" customWidth="1"/>
    <col min="2789" max="2791" width="12.42578125" style="7" customWidth="1"/>
    <col min="2792" max="2792" width="13.5703125" style="7" customWidth="1"/>
    <col min="2793" max="2794" width="12.42578125" style="7" customWidth="1"/>
    <col min="2795" max="3043" width="9.140625" style="7"/>
    <col min="3044" max="3044" width="10.42578125" style="7" customWidth="1"/>
    <col min="3045" max="3047" width="12.42578125" style="7" customWidth="1"/>
    <col min="3048" max="3048" width="13.5703125" style="7" customWidth="1"/>
    <col min="3049" max="3050" width="12.42578125" style="7" customWidth="1"/>
    <col min="3051" max="3299" width="9.140625" style="7"/>
    <col min="3300" max="3300" width="10.42578125" style="7" customWidth="1"/>
    <col min="3301" max="3303" width="12.42578125" style="7" customWidth="1"/>
    <col min="3304" max="3304" width="13.5703125" style="7" customWidth="1"/>
    <col min="3305" max="3306" width="12.42578125" style="7" customWidth="1"/>
    <col min="3307" max="3555" width="9.140625" style="7"/>
    <col min="3556" max="3556" width="10.42578125" style="7" customWidth="1"/>
    <col min="3557" max="3559" width="12.42578125" style="7" customWidth="1"/>
    <col min="3560" max="3560" width="13.5703125" style="7" customWidth="1"/>
    <col min="3561" max="3562" width="12.42578125" style="7" customWidth="1"/>
    <col min="3563" max="3811" width="9.140625" style="7"/>
    <col min="3812" max="3812" width="10.42578125" style="7" customWidth="1"/>
    <col min="3813" max="3815" width="12.42578125" style="7" customWidth="1"/>
    <col min="3816" max="3816" width="13.5703125" style="7" customWidth="1"/>
    <col min="3817" max="3818" width="12.42578125" style="7" customWidth="1"/>
    <col min="3819" max="4067" width="9.140625" style="7"/>
    <col min="4068" max="4068" width="10.42578125" style="7" customWidth="1"/>
    <col min="4069" max="4071" width="12.42578125" style="7" customWidth="1"/>
    <col min="4072" max="4072" width="13.5703125" style="7" customWidth="1"/>
    <col min="4073" max="4074" width="12.42578125" style="7" customWidth="1"/>
    <col min="4075" max="4323" width="9.140625" style="7"/>
    <col min="4324" max="4324" width="10.42578125" style="7" customWidth="1"/>
    <col min="4325" max="4327" width="12.42578125" style="7" customWidth="1"/>
    <col min="4328" max="4328" width="13.5703125" style="7" customWidth="1"/>
    <col min="4329" max="4330" width="12.42578125" style="7" customWidth="1"/>
    <col min="4331" max="4579" width="9.140625" style="7"/>
    <col min="4580" max="4580" width="10.42578125" style="7" customWidth="1"/>
    <col min="4581" max="4583" width="12.42578125" style="7" customWidth="1"/>
    <col min="4584" max="4584" width="13.5703125" style="7" customWidth="1"/>
    <col min="4585" max="4586" width="12.42578125" style="7" customWidth="1"/>
    <col min="4587" max="4835" width="9.140625" style="7"/>
    <col min="4836" max="4836" width="10.42578125" style="7" customWidth="1"/>
    <col min="4837" max="4839" width="12.42578125" style="7" customWidth="1"/>
    <col min="4840" max="4840" width="13.5703125" style="7" customWidth="1"/>
    <col min="4841" max="4842" width="12.42578125" style="7" customWidth="1"/>
    <col min="4843" max="5091" width="9.140625" style="7"/>
    <col min="5092" max="5092" width="10.42578125" style="7" customWidth="1"/>
    <col min="5093" max="5095" width="12.42578125" style="7" customWidth="1"/>
    <col min="5096" max="5096" width="13.5703125" style="7" customWidth="1"/>
    <col min="5097" max="5098" width="12.42578125" style="7" customWidth="1"/>
    <col min="5099" max="5347" width="9.140625" style="7"/>
    <col min="5348" max="5348" width="10.42578125" style="7" customWidth="1"/>
    <col min="5349" max="5351" width="12.42578125" style="7" customWidth="1"/>
    <col min="5352" max="5352" width="13.5703125" style="7" customWidth="1"/>
    <col min="5353" max="5354" width="12.42578125" style="7" customWidth="1"/>
    <col min="5355" max="5603" width="9.140625" style="7"/>
    <col min="5604" max="5604" width="10.42578125" style="7" customWidth="1"/>
    <col min="5605" max="5607" width="12.42578125" style="7" customWidth="1"/>
    <col min="5608" max="5608" width="13.5703125" style="7" customWidth="1"/>
    <col min="5609" max="5610" width="12.42578125" style="7" customWidth="1"/>
    <col min="5611" max="5859" width="9.140625" style="7"/>
    <col min="5860" max="5860" width="10.42578125" style="7" customWidth="1"/>
    <col min="5861" max="5863" width="12.42578125" style="7" customWidth="1"/>
    <col min="5864" max="5864" width="13.5703125" style="7" customWidth="1"/>
    <col min="5865" max="5866" width="12.42578125" style="7" customWidth="1"/>
    <col min="5867" max="6115" width="9.140625" style="7"/>
    <col min="6116" max="6116" width="10.42578125" style="7" customWidth="1"/>
    <col min="6117" max="6119" width="12.42578125" style="7" customWidth="1"/>
    <col min="6120" max="6120" width="13.5703125" style="7" customWidth="1"/>
    <col min="6121" max="6122" width="12.42578125" style="7" customWidth="1"/>
    <col min="6123" max="6371" width="9.140625" style="7"/>
    <col min="6372" max="6372" width="10.42578125" style="7" customWidth="1"/>
    <col min="6373" max="6375" width="12.42578125" style="7" customWidth="1"/>
    <col min="6376" max="6376" width="13.5703125" style="7" customWidth="1"/>
    <col min="6377" max="6378" width="12.42578125" style="7" customWidth="1"/>
    <col min="6379" max="6627" width="9.140625" style="7"/>
    <col min="6628" max="6628" width="10.42578125" style="7" customWidth="1"/>
    <col min="6629" max="6631" width="12.42578125" style="7" customWidth="1"/>
    <col min="6632" max="6632" width="13.5703125" style="7" customWidth="1"/>
    <col min="6633" max="6634" width="12.42578125" style="7" customWidth="1"/>
    <col min="6635" max="6883" width="9.140625" style="7"/>
    <col min="6884" max="6884" width="10.42578125" style="7" customWidth="1"/>
    <col min="6885" max="6887" width="12.42578125" style="7" customWidth="1"/>
    <col min="6888" max="6888" width="13.5703125" style="7" customWidth="1"/>
    <col min="6889" max="6890" width="12.42578125" style="7" customWidth="1"/>
    <col min="6891" max="7139" width="9.140625" style="7"/>
    <col min="7140" max="7140" width="10.42578125" style="7" customWidth="1"/>
    <col min="7141" max="7143" width="12.42578125" style="7" customWidth="1"/>
    <col min="7144" max="7144" width="13.5703125" style="7" customWidth="1"/>
    <col min="7145" max="7146" width="12.42578125" style="7" customWidth="1"/>
    <col min="7147" max="7395" width="9.140625" style="7"/>
    <col min="7396" max="7396" width="10.42578125" style="7" customWidth="1"/>
    <col min="7397" max="7399" width="12.42578125" style="7" customWidth="1"/>
    <col min="7400" max="7400" width="13.5703125" style="7" customWidth="1"/>
    <col min="7401" max="7402" width="12.42578125" style="7" customWidth="1"/>
    <col min="7403" max="7651" width="9.140625" style="7"/>
    <col min="7652" max="7652" width="10.42578125" style="7" customWidth="1"/>
    <col min="7653" max="7655" width="12.42578125" style="7" customWidth="1"/>
    <col min="7656" max="7656" width="13.5703125" style="7" customWidth="1"/>
    <col min="7657" max="7658" width="12.42578125" style="7" customWidth="1"/>
    <col min="7659" max="7907" width="9.140625" style="7"/>
    <col min="7908" max="7908" width="10.42578125" style="7" customWidth="1"/>
    <col min="7909" max="7911" width="12.42578125" style="7" customWidth="1"/>
    <col min="7912" max="7912" width="13.5703125" style="7" customWidth="1"/>
    <col min="7913" max="7914" width="12.42578125" style="7" customWidth="1"/>
    <col min="7915" max="8163" width="9.140625" style="7"/>
    <col min="8164" max="8164" width="10.42578125" style="7" customWidth="1"/>
    <col min="8165" max="8167" width="12.42578125" style="7" customWidth="1"/>
    <col min="8168" max="8168" width="13.5703125" style="7" customWidth="1"/>
    <col min="8169" max="8170" width="12.42578125" style="7" customWidth="1"/>
    <col min="8171" max="8419" width="9.140625" style="7"/>
    <col min="8420" max="8420" width="10.42578125" style="7" customWidth="1"/>
    <col min="8421" max="8423" width="12.42578125" style="7" customWidth="1"/>
    <col min="8424" max="8424" width="13.5703125" style="7" customWidth="1"/>
    <col min="8425" max="8426" width="12.42578125" style="7" customWidth="1"/>
    <col min="8427" max="8675" width="9.140625" style="7"/>
    <col min="8676" max="8676" width="10.42578125" style="7" customWidth="1"/>
    <col min="8677" max="8679" width="12.42578125" style="7" customWidth="1"/>
    <col min="8680" max="8680" width="13.5703125" style="7" customWidth="1"/>
    <col min="8681" max="8682" width="12.42578125" style="7" customWidth="1"/>
    <col min="8683" max="8931" width="9.140625" style="7"/>
    <col min="8932" max="8932" width="10.42578125" style="7" customWidth="1"/>
    <col min="8933" max="8935" width="12.42578125" style="7" customWidth="1"/>
    <col min="8936" max="8936" width="13.5703125" style="7" customWidth="1"/>
    <col min="8937" max="8938" width="12.42578125" style="7" customWidth="1"/>
    <col min="8939" max="9187" width="9.140625" style="7"/>
    <col min="9188" max="9188" width="10.42578125" style="7" customWidth="1"/>
    <col min="9189" max="9191" width="12.42578125" style="7" customWidth="1"/>
    <col min="9192" max="9192" width="13.5703125" style="7" customWidth="1"/>
    <col min="9193" max="9194" width="12.42578125" style="7" customWidth="1"/>
    <col min="9195" max="9443" width="9.140625" style="7"/>
    <col min="9444" max="9444" width="10.42578125" style="7" customWidth="1"/>
    <col min="9445" max="9447" width="12.42578125" style="7" customWidth="1"/>
    <col min="9448" max="9448" width="13.5703125" style="7" customWidth="1"/>
    <col min="9449" max="9450" width="12.42578125" style="7" customWidth="1"/>
    <col min="9451" max="9699" width="9.140625" style="7"/>
    <col min="9700" max="9700" width="10.42578125" style="7" customWidth="1"/>
    <col min="9701" max="9703" width="12.42578125" style="7" customWidth="1"/>
    <col min="9704" max="9704" width="13.5703125" style="7" customWidth="1"/>
    <col min="9705" max="9706" width="12.42578125" style="7" customWidth="1"/>
    <col min="9707" max="9955" width="9.140625" style="7"/>
    <col min="9956" max="9956" width="10.42578125" style="7" customWidth="1"/>
    <col min="9957" max="9959" width="12.42578125" style="7" customWidth="1"/>
    <col min="9960" max="9960" width="13.5703125" style="7" customWidth="1"/>
    <col min="9961" max="9962" width="12.42578125" style="7" customWidth="1"/>
    <col min="9963" max="10211" width="9.140625" style="7"/>
    <col min="10212" max="10212" width="10.42578125" style="7" customWidth="1"/>
    <col min="10213" max="10215" width="12.42578125" style="7" customWidth="1"/>
    <col min="10216" max="10216" width="13.5703125" style="7" customWidth="1"/>
    <col min="10217" max="10218" width="12.42578125" style="7" customWidth="1"/>
    <col min="10219" max="10467" width="9.140625" style="7"/>
    <col min="10468" max="10468" width="10.42578125" style="7" customWidth="1"/>
    <col min="10469" max="10471" width="12.42578125" style="7" customWidth="1"/>
    <col min="10472" max="10472" width="13.5703125" style="7" customWidth="1"/>
    <col min="10473" max="10474" width="12.42578125" style="7" customWidth="1"/>
    <col min="10475" max="10723" width="9.140625" style="7"/>
    <col min="10724" max="10724" width="10.42578125" style="7" customWidth="1"/>
    <col min="10725" max="10727" width="12.42578125" style="7" customWidth="1"/>
    <col min="10728" max="10728" width="13.5703125" style="7" customWidth="1"/>
    <col min="10729" max="10730" width="12.42578125" style="7" customWidth="1"/>
    <col min="10731" max="10979" width="9.140625" style="7"/>
    <col min="10980" max="10980" width="10.42578125" style="7" customWidth="1"/>
    <col min="10981" max="10983" width="12.42578125" style="7" customWidth="1"/>
    <col min="10984" max="10984" width="13.5703125" style="7" customWidth="1"/>
    <col min="10985" max="10986" width="12.42578125" style="7" customWidth="1"/>
    <col min="10987" max="11235" width="9.140625" style="7"/>
    <col min="11236" max="11236" width="10.42578125" style="7" customWidth="1"/>
    <col min="11237" max="11239" width="12.42578125" style="7" customWidth="1"/>
    <col min="11240" max="11240" width="13.5703125" style="7" customWidth="1"/>
    <col min="11241" max="11242" width="12.42578125" style="7" customWidth="1"/>
    <col min="11243" max="11491" width="9.140625" style="7"/>
    <col min="11492" max="11492" width="10.42578125" style="7" customWidth="1"/>
    <col min="11493" max="11495" width="12.42578125" style="7" customWidth="1"/>
    <col min="11496" max="11496" width="13.5703125" style="7" customWidth="1"/>
    <col min="11497" max="11498" width="12.42578125" style="7" customWidth="1"/>
    <col min="11499" max="11747" width="9.140625" style="7"/>
    <col min="11748" max="11748" width="10.42578125" style="7" customWidth="1"/>
    <col min="11749" max="11751" width="12.42578125" style="7" customWidth="1"/>
    <col min="11752" max="11752" width="13.5703125" style="7" customWidth="1"/>
    <col min="11753" max="11754" width="12.42578125" style="7" customWidth="1"/>
    <col min="11755" max="12003" width="9.140625" style="7"/>
    <col min="12004" max="12004" width="10.42578125" style="7" customWidth="1"/>
    <col min="12005" max="12007" width="12.42578125" style="7" customWidth="1"/>
    <col min="12008" max="12008" width="13.5703125" style="7" customWidth="1"/>
    <col min="12009" max="12010" width="12.42578125" style="7" customWidth="1"/>
    <col min="12011" max="12259" width="9.140625" style="7"/>
    <col min="12260" max="12260" width="10.42578125" style="7" customWidth="1"/>
    <col min="12261" max="12263" width="12.42578125" style="7" customWidth="1"/>
    <col min="12264" max="12264" width="13.5703125" style="7" customWidth="1"/>
    <col min="12265" max="12266" width="12.42578125" style="7" customWidth="1"/>
    <col min="12267" max="12515" width="9.140625" style="7"/>
    <col min="12516" max="12516" width="10.42578125" style="7" customWidth="1"/>
    <col min="12517" max="12519" width="12.42578125" style="7" customWidth="1"/>
    <col min="12520" max="12520" width="13.5703125" style="7" customWidth="1"/>
    <col min="12521" max="12522" width="12.42578125" style="7" customWidth="1"/>
    <col min="12523" max="12771" width="9.140625" style="7"/>
    <col min="12772" max="12772" width="10.42578125" style="7" customWidth="1"/>
    <col min="12773" max="12775" width="12.42578125" style="7" customWidth="1"/>
    <col min="12776" max="12776" width="13.5703125" style="7" customWidth="1"/>
    <col min="12777" max="12778" width="12.42578125" style="7" customWidth="1"/>
    <col min="12779" max="13027" width="9.140625" style="7"/>
    <col min="13028" max="13028" width="10.42578125" style="7" customWidth="1"/>
    <col min="13029" max="13031" width="12.42578125" style="7" customWidth="1"/>
    <col min="13032" max="13032" width="13.5703125" style="7" customWidth="1"/>
    <col min="13033" max="13034" width="12.42578125" style="7" customWidth="1"/>
    <col min="13035" max="13283" width="9.140625" style="7"/>
    <col min="13284" max="13284" width="10.42578125" style="7" customWidth="1"/>
    <col min="13285" max="13287" width="12.42578125" style="7" customWidth="1"/>
    <col min="13288" max="13288" width="13.5703125" style="7" customWidth="1"/>
    <col min="13289" max="13290" width="12.42578125" style="7" customWidth="1"/>
    <col min="13291" max="13539" width="9.140625" style="7"/>
    <col min="13540" max="13540" width="10.42578125" style="7" customWidth="1"/>
    <col min="13541" max="13543" width="12.42578125" style="7" customWidth="1"/>
    <col min="13544" max="13544" width="13.5703125" style="7" customWidth="1"/>
    <col min="13545" max="13546" width="12.42578125" style="7" customWidth="1"/>
    <col min="13547" max="13795" width="9.140625" style="7"/>
    <col min="13796" max="13796" width="10.42578125" style="7" customWidth="1"/>
    <col min="13797" max="13799" width="12.42578125" style="7" customWidth="1"/>
    <col min="13800" max="13800" width="13.5703125" style="7" customWidth="1"/>
    <col min="13801" max="13802" width="12.42578125" style="7" customWidth="1"/>
    <col min="13803" max="14051" width="9.140625" style="7"/>
    <col min="14052" max="14052" width="10.42578125" style="7" customWidth="1"/>
    <col min="14053" max="14055" width="12.42578125" style="7" customWidth="1"/>
    <col min="14056" max="14056" width="13.5703125" style="7" customWidth="1"/>
    <col min="14057" max="14058" width="12.42578125" style="7" customWidth="1"/>
    <col min="14059" max="14307" width="9.140625" style="7"/>
    <col min="14308" max="14308" width="10.42578125" style="7" customWidth="1"/>
    <col min="14309" max="14311" width="12.42578125" style="7" customWidth="1"/>
    <col min="14312" max="14312" width="13.5703125" style="7" customWidth="1"/>
    <col min="14313" max="14314" width="12.42578125" style="7" customWidth="1"/>
    <col min="14315" max="14563" width="9.140625" style="7"/>
    <col min="14564" max="14564" width="10.42578125" style="7" customWidth="1"/>
    <col min="14565" max="14567" width="12.42578125" style="7" customWidth="1"/>
    <col min="14568" max="14568" width="13.5703125" style="7" customWidth="1"/>
    <col min="14569" max="14570" width="12.42578125" style="7" customWidth="1"/>
    <col min="14571" max="14819" width="9.140625" style="7"/>
    <col min="14820" max="14820" width="10.42578125" style="7" customWidth="1"/>
    <col min="14821" max="14823" width="12.42578125" style="7" customWidth="1"/>
    <col min="14824" max="14824" width="13.5703125" style="7" customWidth="1"/>
    <col min="14825" max="14826" width="12.42578125" style="7" customWidth="1"/>
    <col min="14827" max="15075" width="9.140625" style="7"/>
    <col min="15076" max="15076" width="10.42578125" style="7" customWidth="1"/>
    <col min="15077" max="15079" width="12.42578125" style="7" customWidth="1"/>
    <col min="15080" max="15080" width="13.5703125" style="7" customWidth="1"/>
    <col min="15081" max="15082" width="12.42578125" style="7" customWidth="1"/>
    <col min="15083" max="15331" width="9.140625" style="7"/>
    <col min="15332" max="15332" width="10.42578125" style="7" customWidth="1"/>
    <col min="15333" max="15335" width="12.42578125" style="7" customWidth="1"/>
    <col min="15336" max="15336" width="13.5703125" style="7" customWidth="1"/>
    <col min="15337" max="15338" width="12.42578125" style="7" customWidth="1"/>
    <col min="15339" max="15587" width="9.140625" style="7"/>
    <col min="15588" max="15588" width="10.42578125" style="7" customWidth="1"/>
    <col min="15589" max="15591" width="12.42578125" style="7" customWidth="1"/>
    <col min="15592" max="15592" width="13.5703125" style="7" customWidth="1"/>
    <col min="15593" max="15594" width="12.42578125" style="7" customWidth="1"/>
    <col min="15595" max="15843" width="9.140625" style="7"/>
    <col min="15844" max="15844" width="10.42578125" style="7" customWidth="1"/>
    <col min="15845" max="15847" width="12.42578125" style="7" customWidth="1"/>
    <col min="15848" max="15848" width="13.5703125" style="7" customWidth="1"/>
    <col min="15849" max="15850" width="12.42578125" style="7" customWidth="1"/>
    <col min="15851" max="16099" width="9.140625" style="7"/>
    <col min="16100" max="16100" width="10.42578125" style="7" customWidth="1"/>
    <col min="16101" max="16103" width="12.42578125" style="7" customWidth="1"/>
    <col min="16104" max="16104" width="13.5703125" style="7" customWidth="1"/>
    <col min="16105" max="16106" width="12.42578125" style="7" customWidth="1"/>
    <col min="16107" max="16384" width="9.140625" style="7"/>
  </cols>
  <sheetData>
    <row r="1" spans="1:32" ht="18.75">
      <c r="A1" s="132" t="s">
        <v>161</v>
      </c>
      <c r="B1" s="121"/>
      <c r="C1" s="121"/>
      <c r="D1" s="121"/>
      <c r="E1" s="121"/>
      <c r="F1" s="121"/>
      <c r="G1" s="121"/>
      <c r="H1" s="121"/>
      <c r="I1" s="121"/>
      <c r="J1" s="121"/>
      <c r="K1" s="121"/>
      <c r="L1" s="121"/>
      <c r="M1" s="121"/>
      <c r="N1" s="121"/>
      <c r="O1" s="121"/>
      <c r="P1" s="121"/>
      <c r="Q1" s="121"/>
      <c r="R1" s="121"/>
      <c r="S1" s="121"/>
      <c r="T1" s="121"/>
      <c r="Z1" s="253"/>
      <c r="AF1" s="253"/>
    </row>
    <row r="2" spans="1:32" ht="18.75">
      <c r="A2" s="132" t="s">
        <v>189</v>
      </c>
      <c r="B2" s="121"/>
      <c r="C2" s="121"/>
      <c r="D2" s="121"/>
      <c r="E2" s="121"/>
      <c r="F2" s="121"/>
      <c r="G2" s="121"/>
      <c r="H2" s="121"/>
      <c r="I2" s="121"/>
      <c r="J2" s="121"/>
      <c r="K2" s="121"/>
      <c r="L2" s="121"/>
      <c r="M2" s="121"/>
      <c r="N2" s="121"/>
      <c r="O2" s="121"/>
      <c r="P2" s="121"/>
      <c r="Q2" s="121"/>
      <c r="R2" s="121"/>
      <c r="S2" s="121"/>
      <c r="T2" s="121"/>
    </row>
    <row r="3" spans="1:32">
      <c r="A3" s="123"/>
      <c r="B3" s="124"/>
      <c r="C3" s="124"/>
      <c r="D3" s="124"/>
      <c r="E3" s="124"/>
      <c r="F3" s="125"/>
      <c r="G3" s="125"/>
      <c r="H3" s="125"/>
      <c r="I3" s="125"/>
      <c r="J3" s="125"/>
      <c r="K3" s="125"/>
      <c r="L3" s="125"/>
      <c r="M3" s="125"/>
      <c r="N3" s="125"/>
      <c r="O3" s="125"/>
      <c r="P3" s="125"/>
      <c r="Q3" s="125"/>
      <c r="R3" s="125"/>
      <c r="S3" s="125"/>
      <c r="T3" s="125"/>
    </row>
    <row r="4" spans="1:32" ht="20.100000000000001" customHeight="1">
      <c r="A4" s="108" t="s">
        <v>48</v>
      </c>
      <c r="B4" s="740" t="s">
        <v>160</v>
      </c>
      <c r="C4" s="741"/>
      <c r="D4" s="741"/>
      <c r="E4" s="741"/>
      <c r="F4" s="741"/>
      <c r="G4" s="741"/>
      <c r="H4" s="374"/>
      <c r="I4" s="374"/>
      <c r="J4" s="374"/>
      <c r="K4" s="374"/>
      <c r="L4" s="374"/>
      <c r="M4" s="374"/>
      <c r="N4" s="374"/>
      <c r="O4" s="374"/>
      <c r="P4" s="374"/>
      <c r="Q4" s="374"/>
      <c r="R4" s="374"/>
      <c r="S4" s="374"/>
      <c r="T4" s="374"/>
    </row>
    <row r="5" spans="1:32" ht="30" customHeight="1">
      <c r="A5" s="133">
        <v>1.1000000000000001</v>
      </c>
      <c r="B5" s="742" t="s">
        <v>186</v>
      </c>
      <c r="C5" s="742"/>
      <c r="D5" s="742"/>
      <c r="E5" s="742"/>
      <c r="F5" s="742"/>
      <c r="G5" s="742"/>
      <c r="H5" s="112"/>
      <c r="I5" s="112"/>
      <c r="J5" s="112"/>
      <c r="K5" s="112"/>
      <c r="L5" s="112"/>
      <c r="M5" s="112"/>
      <c r="N5" s="112"/>
      <c r="O5" s="112"/>
      <c r="P5" s="112"/>
      <c r="Q5" s="112"/>
      <c r="R5" s="112"/>
      <c r="S5" s="112"/>
      <c r="T5" s="112"/>
    </row>
    <row r="6" spans="1:32" ht="30" customHeight="1">
      <c r="A6" s="134">
        <v>1.2</v>
      </c>
      <c r="B6" s="743" t="s">
        <v>230</v>
      </c>
      <c r="C6" s="743"/>
      <c r="D6" s="743"/>
      <c r="E6" s="743"/>
      <c r="F6" s="743"/>
      <c r="G6" s="743"/>
      <c r="H6" s="112"/>
      <c r="I6" s="112"/>
      <c r="J6" s="112"/>
      <c r="K6" s="112"/>
      <c r="L6" s="112"/>
      <c r="M6" s="112"/>
      <c r="N6" s="112"/>
      <c r="O6" s="112"/>
      <c r="P6" s="112"/>
      <c r="Q6" s="112"/>
      <c r="R6" s="112"/>
      <c r="S6" s="112"/>
      <c r="T6" s="112"/>
    </row>
    <row r="7" spans="1:32" ht="30" customHeight="1">
      <c r="A7" s="133">
        <v>1.3</v>
      </c>
      <c r="B7" s="743" t="s">
        <v>187</v>
      </c>
      <c r="C7" s="743"/>
      <c r="D7" s="743"/>
      <c r="E7" s="743"/>
      <c r="F7" s="743"/>
      <c r="G7" s="743"/>
      <c r="H7" s="112"/>
      <c r="I7" s="112"/>
      <c r="J7" s="112"/>
      <c r="K7" s="112"/>
      <c r="L7" s="112"/>
      <c r="M7" s="112"/>
      <c r="N7" s="112"/>
      <c r="O7" s="112"/>
      <c r="P7" s="112"/>
      <c r="Q7" s="112"/>
      <c r="R7" s="112"/>
      <c r="S7" s="112"/>
      <c r="T7" s="112"/>
    </row>
    <row r="8" spans="1:32" ht="30" customHeight="1">
      <c r="A8" s="133">
        <v>1.4</v>
      </c>
      <c r="B8" s="743" t="s">
        <v>231</v>
      </c>
      <c r="C8" s="743"/>
      <c r="D8" s="743"/>
      <c r="E8" s="743"/>
      <c r="F8" s="743"/>
      <c r="G8" s="743"/>
      <c r="H8" s="112"/>
      <c r="I8" s="112"/>
      <c r="J8" s="112"/>
      <c r="K8" s="112"/>
      <c r="L8" s="112"/>
      <c r="M8" s="112"/>
      <c r="N8" s="112"/>
      <c r="O8" s="112"/>
      <c r="P8" s="112"/>
      <c r="Q8" s="112"/>
      <c r="R8" s="112"/>
      <c r="S8" s="112"/>
      <c r="T8" s="112"/>
    </row>
    <row r="9" spans="1:32" ht="30" customHeight="1">
      <c r="A9" s="133">
        <v>1.5</v>
      </c>
      <c r="B9" s="743" t="s">
        <v>188</v>
      </c>
      <c r="C9" s="743"/>
      <c r="D9" s="743"/>
      <c r="E9" s="743"/>
      <c r="F9" s="743"/>
      <c r="G9" s="743"/>
      <c r="H9" s="112"/>
      <c r="I9" s="112"/>
      <c r="J9" s="112"/>
      <c r="K9" s="112"/>
      <c r="L9" s="112"/>
      <c r="M9" s="112"/>
      <c r="N9" s="112"/>
      <c r="O9" s="112"/>
      <c r="P9" s="112"/>
      <c r="Q9" s="112"/>
      <c r="R9" s="112"/>
      <c r="S9" s="112"/>
      <c r="T9" s="112"/>
    </row>
    <row r="10" spans="1:32" ht="30" customHeight="1">
      <c r="A10" s="133">
        <v>1.6</v>
      </c>
      <c r="B10" s="743" t="s">
        <v>162</v>
      </c>
      <c r="C10" s="743"/>
      <c r="D10" s="743"/>
      <c r="E10" s="743"/>
      <c r="F10" s="743"/>
      <c r="G10" s="743"/>
      <c r="H10" s="112"/>
      <c r="I10" s="112"/>
      <c r="J10" s="112"/>
      <c r="K10" s="112"/>
      <c r="L10" s="112"/>
      <c r="M10" s="112"/>
      <c r="N10" s="112"/>
      <c r="O10" s="112"/>
      <c r="P10" s="112"/>
      <c r="Q10" s="112"/>
      <c r="R10" s="112"/>
      <c r="S10" s="112"/>
      <c r="T10" s="112"/>
    </row>
    <row r="11" spans="1:32" ht="30" customHeight="1">
      <c r="A11" s="133">
        <v>1.7</v>
      </c>
      <c r="B11" s="743" t="s">
        <v>163</v>
      </c>
      <c r="C11" s="743"/>
      <c r="D11" s="743"/>
      <c r="E11" s="743"/>
      <c r="F11" s="743"/>
      <c r="G11" s="743"/>
      <c r="H11" s="112"/>
      <c r="I11" s="112"/>
      <c r="J11" s="112"/>
      <c r="K11" s="112"/>
      <c r="L11" s="112"/>
      <c r="M11" s="112"/>
      <c r="N11" s="112"/>
      <c r="O11" s="112"/>
      <c r="P11" s="112"/>
      <c r="Q11" s="112"/>
      <c r="R11" s="112"/>
      <c r="S11" s="112"/>
      <c r="T11" s="112"/>
    </row>
    <row r="12" spans="1:32" ht="30" customHeight="1">
      <c r="A12" s="133">
        <v>1.8</v>
      </c>
      <c r="B12" s="743" t="s">
        <v>164</v>
      </c>
      <c r="C12" s="743"/>
      <c r="D12" s="743"/>
      <c r="E12" s="743"/>
      <c r="F12" s="743"/>
      <c r="G12" s="743"/>
      <c r="H12" s="112"/>
      <c r="I12" s="112"/>
      <c r="J12" s="112"/>
      <c r="K12" s="112"/>
      <c r="L12" s="112"/>
      <c r="M12" s="112"/>
      <c r="N12" s="112"/>
      <c r="O12" s="112"/>
      <c r="P12" s="112"/>
      <c r="Q12" s="112"/>
      <c r="R12" s="112"/>
      <c r="S12" s="112"/>
      <c r="T12" s="112"/>
    </row>
    <row r="13" spans="1:32" ht="30" customHeight="1">
      <c r="A13" s="133">
        <v>1.9</v>
      </c>
      <c r="B13" s="743" t="s">
        <v>165</v>
      </c>
      <c r="C13" s="743"/>
      <c r="D13" s="743"/>
      <c r="E13" s="743"/>
      <c r="F13" s="743"/>
      <c r="G13" s="743"/>
      <c r="H13" s="112"/>
      <c r="I13" s="112"/>
      <c r="J13" s="112"/>
      <c r="K13" s="112"/>
      <c r="L13" s="112"/>
      <c r="M13" s="112"/>
      <c r="N13" s="112"/>
      <c r="O13" s="112"/>
      <c r="P13" s="112"/>
      <c r="Q13" s="112"/>
      <c r="R13" s="112"/>
      <c r="S13" s="112"/>
      <c r="T13" s="112"/>
    </row>
    <row r="14" spans="1:32" ht="30" customHeight="1">
      <c r="A14" s="135">
        <v>1.1000000000000001</v>
      </c>
      <c r="B14" s="743" t="s">
        <v>255</v>
      </c>
      <c r="C14" s="743"/>
      <c r="D14" s="743"/>
      <c r="E14" s="743"/>
      <c r="F14" s="743"/>
      <c r="G14" s="743"/>
      <c r="H14" s="112"/>
      <c r="I14" s="112"/>
      <c r="J14" s="112"/>
      <c r="K14" s="112"/>
      <c r="L14" s="112"/>
      <c r="M14" s="112"/>
      <c r="N14" s="112"/>
      <c r="O14" s="112"/>
      <c r="P14" s="112"/>
      <c r="Q14" s="112"/>
      <c r="R14" s="112"/>
      <c r="S14" s="112"/>
      <c r="T14" s="112"/>
    </row>
    <row r="15" spans="1:32" ht="30" customHeight="1">
      <c r="A15" s="133">
        <v>1.1100000000000001</v>
      </c>
      <c r="B15" s="743" t="s">
        <v>257</v>
      </c>
      <c r="C15" s="743"/>
      <c r="D15" s="743"/>
      <c r="E15" s="743"/>
      <c r="F15" s="743"/>
      <c r="G15" s="743"/>
      <c r="H15" s="112"/>
      <c r="I15" s="112"/>
      <c r="J15" s="112"/>
      <c r="K15" s="112"/>
      <c r="L15" s="112"/>
      <c r="M15" s="112"/>
      <c r="N15" s="112"/>
      <c r="O15" s="112"/>
      <c r="P15" s="112"/>
      <c r="Q15" s="112"/>
      <c r="R15" s="112"/>
      <c r="S15" s="112"/>
      <c r="T15" s="112"/>
    </row>
    <row r="16" spans="1:32" ht="30" customHeight="1">
      <c r="A16" s="135">
        <v>1.1200000000000001</v>
      </c>
      <c r="B16" s="743" t="s">
        <v>256</v>
      </c>
      <c r="C16" s="743"/>
      <c r="D16" s="743"/>
      <c r="E16" s="743"/>
      <c r="F16" s="743"/>
      <c r="G16" s="743"/>
      <c r="H16" s="112"/>
      <c r="I16" s="112"/>
      <c r="J16" s="112"/>
      <c r="K16" s="112"/>
      <c r="L16" s="112"/>
      <c r="M16" s="112"/>
      <c r="N16" s="112"/>
      <c r="O16" s="112"/>
      <c r="P16" s="112"/>
      <c r="Q16" s="112"/>
      <c r="R16" s="112"/>
      <c r="S16" s="112"/>
      <c r="T16" s="112"/>
    </row>
    <row r="17" spans="1:20" ht="30" customHeight="1">
      <c r="A17" s="133">
        <v>1.1299999999999999</v>
      </c>
      <c r="B17" s="743" t="s">
        <v>258</v>
      </c>
      <c r="C17" s="743"/>
      <c r="D17" s="743"/>
      <c r="E17" s="743"/>
      <c r="F17" s="743"/>
      <c r="G17" s="743"/>
      <c r="H17" s="112"/>
      <c r="I17" s="112"/>
      <c r="J17" s="112"/>
      <c r="K17" s="112"/>
      <c r="L17" s="112"/>
      <c r="M17" s="112"/>
      <c r="N17" s="112"/>
      <c r="O17" s="112"/>
      <c r="P17" s="112"/>
      <c r="Q17" s="112"/>
      <c r="R17" s="112"/>
      <c r="S17" s="112"/>
      <c r="T17" s="112"/>
    </row>
    <row r="18" spans="1:20" ht="30" customHeight="1">
      <c r="A18" s="135">
        <v>1.1399999999999999</v>
      </c>
      <c r="B18" s="743" t="s">
        <v>260</v>
      </c>
      <c r="C18" s="743"/>
      <c r="D18" s="743"/>
      <c r="E18" s="743"/>
      <c r="F18" s="743"/>
      <c r="G18" s="743"/>
      <c r="H18" s="112"/>
      <c r="I18" s="112"/>
      <c r="J18" s="112"/>
      <c r="K18" s="112"/>
      <c r="L18" s="112"/>
      <c r="M18" s="112"/>
      <c r="N18" s="112"/>
      <c r="O18" s="112"/>
      <c r="P18" s="112"/>
      <c r="Q18" s="112"/>
      <c r="R18" s="112"/>
      <c r="S18" s="112"/>
      <c r="T18" s="112"/>
    </row>
    <row r="19" spans="1:20" ht="30" customHeight="1">
      <c r="A19" s="133">
        <v>1.1499999999999999</v>
      </c>
      <c r="B19" s="743" t="s">
        <v>259</v>
      </c>
      <c r="C19" s="743"/>
      <c r="D19" s="743"/>
      <c r="E19" s="743"/>
      <c r="F19" s="743"/>
      <c r="G19" s="743"/>
      <c r="H19" s="112"/>
      <c r="I19" s="112"/>
      <c r="J19" s="112"/>
      <c r="K19" s="112"/>
      <c r="L19" s="112"/>
      <c r="M19" s="112"/>
      <c r="N19" s="112"/>
      <c r="O19" s="112"/>
      <c r="P19" s="112"/>
      <c r="Q19" s="112"/>
      <c r="R19" s="112"/>
      <c r="S19" s="112"/>
      <c r="T19" s="112"/>
    </row>
    <row r="20" spans="1:20" ht="30" customHeight="1">
      <c r="A20" s="135">
        <v>1.1599999999999999</v>
      </c>
      <c r="B20" s="743" t="s">
        <v>166</v>
      </c>
      <c r="C20" s="743"/>
      <c r="D20" s="743"/>
      <c r="E20" s="743"/>
      <c r="F20" s="743"/>
      <c r="G20" s="743"/>
      <c r="H20" s="112"/>
      <c r="I20" s="112"/>
      <c r="J20" s="112"/>
      <c r="K20" s="112"/>
      <c r="L20" s="112"/>
      <c r="M20" s="112"/>
      <c r="N20" s="112"/>
      <c r="O20" s="112"/>
      <c r="P20" s="112"/>
      <c r="Q20" s="112"/>
      <c r="R20" s="112"/>
      <c r="S20" s="112"/>
      <c r="T20" s="112"/>
    </row>
    <row r="21" spans="1:20" ht="30" customHeight="1">
      <c r="A21" s="135">
        <v>1.17</v>
      </c>
      <c r="B21" s="743" t="s">
        <v>232</v>
      </c>
      <c r="C21" s="743"/>
      <c r="D21" s="743"/>
      <c r="E21" s="743"/>
      <c r="F21" s="743"/>
      <c r="G21" s="743"/>
      <c r="H21" s="112"/>
      <c r="I21" s="112"/>
      <c r="J21" s="112"/>
      <c r="K21" s="112"/>
      <c r="L21" s="112"/>
      <c r="M21" s="112"/>
      <c r="N21" s="112"/>
      <c r="O21" s="112"/>
      <c r="P21" s="112"/>
      <c r="Q21" s="112"/>
      <c r="R21" s="112"/>
      <c r="S21" s="112"/>
      <c r="T21" s="112"/>
    </row>
    <row r="22" spans="1:20" ht="30" customHeight="1">
      <c r="A22" s="133">
        <v>1.18</v>
      </c>
      <c r="B22" s="743" t="s">
        <v>167</v>
      </c>
      <c r="C22" s="743"/>
      <c r="D22" s="743"/>
      <c r="E22" s="743"/>
      <c r="F22" s="743"/>
      <c r="G22" s="743"/>
      <c r="H22" s="112"/>
      <c r="I22" s="112"/>
      <c r="J22" s="112"/>
      <c r="K22" s="112"/>
      <c r="L22" s="112"/>
      <c r="M22" s="112"/>
      <c r="N22" s="112"/>
      <c r="O22" s="112"/>
      <c r="P22" s="112"/>
      <c r="Q22" s="112"/>
      <c r="R22" s="112"/>
      <c r="S22" s="112"/>
      <c r="T22" s="112"/>
    </row>
    <row r="23" spans="1:20" ht="30" customHeight="1">
      <c r="A23" s="133">
        <v>1.19</v>
      </c>
      <c r="B23" s="743" t="s">
        <v>233</v>
      </c>
      <c r="C23" s="743"/>
      <c r="D23" s="743"/>
      <c r="E23" s="743"/>
      <c r="F23" s="743"/>
      <c r="G23" s="743"/>
      <c r="H23" s="112"/>
      <c r="I23" s="112"/>
      <c r="J23" s="112"/>
      <c r="K23" s="112"/>
      <c r="L23" s="112"/>
      <c r="M23" s="112"/>
      <c r="N23" s="112"/>
      <c r="O23" s="112"/>
      <c r="P23" s="112"/>
      <c r="Q23" s="112"/>
      <c r="R23" s="112"/>
      <c r="S23" s="112"/>
      <c r="T23" s="112"/>
    </row>
    <row r="24" spans="1:20" ht="30" customHeight="1">
      <c r="A24" s="135">
        <v>1.2</v>
      </c>
      <c r="B24" s="743" t="s">
        <v>168</v>
      </c>
      <c r="C24" s="743"/>
      <c r="D24" s="743"/>
      <c r="E24" s="743"/>
      <c r="F24" s="743"/>
      <c r="G24" s="743"/>
      <c r="H24" s="112"/>
      <c r="I24" s="112"/>
      <c r="J24" s="112"/>
      <c r="K24" s="112"/>
      <c r="L24" s="112"/>
      <c r="M24" s="112"/>
      <c r="N24" s="112"/>
      <c r="O24" s="112"/>
      <c r="P24" s="112"/>
      <c r="Q24" s="112"/>
      <c r="R24" s="112"/>
      <c r="S24" s="112"/>
      <c r="T24" s="112"/>
    </row>
    <row r="25" spans="1:20" ht="30" customHeight="1">
      <c r="A25" s="133">
        <v>1.21</v>
      </c>
      <c r="B25" s="753" t="s">
        <v>169</v>
      </c>
      <c r="C25" s="753"/>
      <c r="D25" s="753"/>
      <c r="E25" s="753"/>
      <c r="F25" s="753"/>
      <c r="G25" s="753"/>
      <c r="H25" s="375"/>
      <c r="I25" s="375"/>
      <c r="J25" s="375"/>
      <c r="K25" s="375"/>
      <c r="L25" s="375"/>
      <c r="M25" s="375"/>
      <c r="N25" s="375"/>
      <c r="O25" s="375"/>
      <c r="P25" s="375"/>
      <c r="Q25" s="375"/>
      <c r="R25" s="375"/>
      <c r="S25" s="375"/>
      <c r="T25" s="375"/>
    </row>
    <row r="26" spans="1:20" ht="30" customHeight="1">
      <c r="A26" s="135">
        <v>1.22</v>
      </c>
      <c r="B26" s="743" t="s">
        <v>170</v>
      </c>
      <c r="C26" s="743"/>
      <c r="D26" s="743"/>
      <c r="E26" s="743"/>
      <c r="F26" s="743"/>
      <c r="G26" s="743"/>
      <c r="H26" s="112"/>
      <c r="I26" s="112"/>
      <c r="J26" s="112"/>
      <c r="K26" s="112"/>
      <c r="L26" s="112"/>
      <c r="M26" s="112"/>
      <c r="N26" s="112"/>
      <c r="O26" s="112"/>
      <c r="P26" s="112"/>
      <c r="Q26" s="112"/>
      <c r="R26" s="112"/>
      <c r="S26" s="112"/>
      <c r="T26" s="112"/>
    </row>
    <row r="27" spans="1:20" ht="30" customHeight="1">
      <c r="A27" s="133">
        <v>1.23</v>
      </c>
      <c r="B27" s="743" t="s">
        <v>171</v>
      </c>
      <c r="C27" s="743"/>
      <c r="D27" s="743"/>
      <c r="E27" s="743"/>
      <c r="F27" s="743"/>
      <c r="G27" s="743"/>
      <c r="H27" s="112"/>
      <c r="I27" s="112"/>
      <c r="J27" s="112"/>
      <c r="K27" s="112"/>
      <c r="L27" s="112"/>
      <c r="M27" s="112"/>
      <c r="N27" s="112"/>
      <c r="O27" s="112"/>
      <c r="P27" s="112"/>
      <c r="Q27" s="112"/>
      <c r="R27" s="112"/>
      <c r="S27" s="112"/>
      <c r="T27" s="112"/>
    </row>
    <row r="28" spans="1:20" ht="30" customHeight="1">
      <c r="A28" s="135">
        <v>1.24</v>
      </c>
      <c r="B28" s="743" t="s">
        <v>262</v>
      </c>
      <c r="C28" s="743"/>
      <c r="D28" s="743"/>
      <c r="E28" s="743"/>
      <c r="F28" s="743"/>
      <c r="G28" s="743"/>
      <c r="H28" s="112"/>
      <c r="I28" s="112"/>
      <c r="J28" s="112"/>
      <c r="K28" s="112"/>
      <c r="L28" s="112"/>
      <c r="M28" s="112"/>
      <c r="N28" s="112"/>
      <c r="O28" s="112"/>
      <c r="P28" s="112"/>
      <c r="Q28" s="112"/>
      <c r="R28" s="112"/>
      <c r="S28" s="112"/>
      <c r="T28" s="112"/>
    </row>
    <row r="29" spans="1:20" ht="30" customHeight="1">
      <c r="A29" s="133">
        <v>1.25</v>
      </c>
      <c r="B29" s="743" t="s">
        <v>226</v>
      </c>
      <c r="C29" s="743"/>
      <c r="D29" s="743"/>
      <c r="E29" s="743"/>
      <c r="F29" s="743"/>
      <c r="G29" s="743"/>
      <c r="H29" s="112"/>
      <c r="I29" s="112"/>
      <c r="J29" s="112"/>
      <c r="K29" s="112"/>
      <c r="L29" s="112"/>
      <c r="M29" s="112"/>
      <c r="N29" s="112"/>
      <c r="O29" s="112"/>
      <c r="P29" s="112"/>
      <c r="Q29" s="112"/>
      <c r="R29" s="112"/>
      <c r="S29" s="112"/>
      <c r="T29" s="112"/>
    </row>
    <row r="30" spans="1:20" ht="30" customHeight="1">
      <c r="A30" s="133">
        <v>1.26</v>
      </c>
      <c r="B30" s="743" t="s">
        <v>172</v>
      </c>
      <c r="C30" s="743"/>
      <c r="D30" s="743"/>
      <c r="E30" s="743"/>
      <c r="F30" s="743"/>
      <c r="G30" s="743"/>
      <c r="H30" s="112"/>
      <c r="I30" s="112"/>
      <c r="J30" s="112"/>
      <c r="K30" s="112"/>
      <c r="L30" s="112"/>
      <c r="M30" s="112"/>
      <c r="N30" s="112"/>
      <c r="O30" s="112"/>
      <c r="P30" s="112"/>
      <c r="Q30" s="112"/>
      <c r="R30" s="112"/>
      <c r="S30" s="112"/>
      <c r="T30" s="112"/>
    </row>
    <row r="31" spans="1:20" ht="30" customHeight="1">
      <c r="A31" s="135">
        <v>1.27</v>
      </c>
      <c r="B31" s="743" t="s">
        <v>173</v>
      </c>
      <c r="C31" s="743"/>
      <c r="D31" s="743"/>
      <c r="E31" s="743"/>
      <c r="F31" s="743"/>
      <c r="G31" s="743"/>
      <c r="H31" s="112"/>
      <c r="I31" s="112"/>
      <c r="J31" s="112"/>
      <c r="K31" s="112"/>
      <c r="L31" s="112"/>
      <c r="M31" s="112"/>
      <c r="N31" s="112"/>
      <c r="O31" s="112"/>
      <c r="P31" s="112"/>
      <c r="Q31" s="112"/>
      <c r="R31" s="112"/>
      <c r="S31" s="112"/>
      <c r="T31" s="112"/>
    </row>
    <row r="32" spans="1:20" ht="30" customHeight="1">
      <c r="A32" s="133">
        <v>1.28</v>
      </c>
      <c r="B32" s="743" t="s">
        <v>229</v>
      </c>
      <c r="C32" s="743"/>
      <c r="D32" s="743"/>
      <c r="E32" s="743"/>
      <c r="F32" s="743"/>
      <c r="G32" s="743"/>
      <c r="H32" s="112"/>
      <c r="I32" s="112"/>
      <c r="J32" s="112"/>
      <c r="K32" s="112"/>
      <c r="L32" s="112"/>
      <c r="M32" s="112"/>
      <c r="N32" s="112"/>
      <c r="O32" s="112"/>
      <c r="P32" s="112"/>
      <c r="Q32" s="112"/>
      <c r="R32" s="112"/>
      <c r="S32" s="112"/>
      <c r="T32" s="112"/>
    </row>
    <row r="33" spans="1:32" ht="30" customHeight="1">
      <c r="A33" s="133">
        <v>1.29</v>
      </c>
      <c r="B33" s="743" t="s">
        <v>174</v>
      </c>
      <c r="C33" s="743"/>
      <c r="D33" s="743"/>
      <c r="E33" s="743"/>
      <c r="F33" s="743"/>
      <c r="G33" s="743"/>
      <c r="H33" s="112"/>
      <c r="I33" s="112"/>
      <c r="J33" s="112"/>
      <c r="K33" s="112"/>
      <c r="L33" s="112"/>
      <c r="M33" s="112"/>
      <c r="N33" s="112"/>
      <c r="O33" s="112"/>
      <c r="P33" s="112"/>
      <c r="Q33" s="112"/>
      <c r="R33" s="112"/>
      <c r="S33" s="112"/>
      <c r="T33" s="112"/>
    </row>
    <row r="34" spans="1:32" ht="30" customHeight="1">
      <c r="A34" s="135">
        <v>1.3</v>
      </c>
      <c r="B34" s="743" t="s">
        <v>175</v>
      </c>
      <c r="C34" s="743"/>
      <c r="D34" s="743"/>
      <c r="E34" s="743"/>
      <c r="F34" s="743"/>
      <c r="G34" s="743"/>
      <c r="H34" s="112"/>
      <c r="I34" s="112"/>
      <c r="J34" s="112"/>
      <c r="K34" s="112"/>
      <c r="L34" s="112"/>
      <c r="M34" s="112"/>
      <c r="N34" s="112"/>
      <c r="O34" s="112"/>
      <c r="P34" s="112"/>
      <c r="Q34" s="112"/>
      <c r="R34" s="112"/>
      <c r="S34" s="112"/>
      <c r="T34" s="112"/>
    </row>
    <row r="35" spans="1:32" ht="30" customHeight="1">
      <c r="A35" s="136">
        <v>1.31</v>
      </c>
      <c r="B35" s="743" t="s">
        <v>176</v>
      </c>
      <c r="C35" s="743"/>
      <c r="D35" s="743"/>
      <c r="E35" s="743"/>
      <c r="F35" s="743"/>
      <c r="G35" s="743"/>
      <c r="H35" s="112"/>
      <c r="I35" s="112"/>
      <c r="J35" s="112"/>
      <c r="K35" s="112"/>
      <c r="L35" s="112"/>
      <c r="M35" s="112"/>
      <c r="N35" s="112"/>
      <c r="O35" s="112"/>
      <c r="P35" s="112"/>
      <c r="Q35" s="112"/>
      <c r="R35" s="112"/>
      <c r="S35" s="112"/>
      <c r="T35" s="112"/>
    </row>
    <row r="36" spans="1:32" s="19" customFormat="1" ht="16.5" customHeight="1">
      <c r="A36" s="123"/>
      <c r="B36" s="124"/>
      <c r="C36" s="124"/>
      <c r="D36" s="124"/>
      <c r="E36" s="124"/>
      <c r="F36" s="125"/>
      <c r="G36" s="125"/>
      <c r="H36" s="125"/>
      <c r="I36" s="125"/>
      <c r="J36" s="125"/>
      <c r="K36" s="125"/>
      <c r="L36" s="125"/>
      <c r="M36" s="125"/>
      <c r="N36" s="125"/>
      <c r="O36" s="125"/>
      <c r="P36" s="125"/>
      <c r="Q36" s="125"/>
      <c r="R36" s="125"/>
      <c r="S36" s="125"/>
      <c r="T36" s="125"/>
      <c r="Z36" s="255"/>
      <c r="AF36" s="255"/>
    </row>
    <row r="37" spans="1:32" s="164" customFormat="1" ht="24.95" customHeight="1">
      <c r="A37" s="748" t="s">
        <v>254</v>
      </c>
      <c r="B37" s="748"/>
      <c r="C37" s="748"/>
      <c r="D37" s="748"/>
      <c r="E37" s="748"/>
      <c r="F37" s="748"/>
      <c r="G37" s="748"/>
      <c r="H37" s="114"/>
      <c r="I37" s="114"/>
      <c r="J37" s="114"/>
      <c r="K37" s="114"/>
      <c r="L37" s="114"/>
      <c r="M37" s="114"/>
      <c r="N37" s="114"/>
      <c r="O37" s="114"/>
      <c r="P37" s="114"/>
      <c r="Q37" s="114"/>
      <c r="R37" s="114"/>
      <c r="S37" s="114"/>
      <c r="T37" s="114"/>
      <c r="Z37" s="256"/>
      <c r="AF37" s="256"/>
    </row>
    <row r="38" spans="1:32" s="20" customFormat="1" ht="15" customHeight="1">
      <c r="A38" s="729" t="s">
        <v>5</v>
      </c>
      <c r="B38" s="729"/>
      <c r="C38" s="114"/>
      <c r="D38" s="114"/>
      <c r="E38" s="114"/>
      <c r="F38" s="114"/>
      <c r="G38" s="114"/>
      <c r="H38" s="114"/>
      <c r="I38" s="114"/>
      <c r="J38" s="114"/>
      <c r="K38" s="114"/>
      <c r="L38" s="114"/>
      <c r="M38" s="114"/>
      <c r="N38" s="114"/>
      <c r="O38" s="114"/>
      <c r="P38" s="114"/>
      <c r="Q38" s="114"/>
      <c r="R38" s="114"/>
      <c r="S38" s="114"/>
      <c r="T38" s="114"/>
      <c r="Z38" s="257"/>
      <c r="AF38" s="257"/>
    </row>
    <row r="39" spans="1:32" s="20" customFormat="1" ht="15" customHeight="1">
      <c r="A39" s="749" t="s">
        <v>6</v>
      </c>
      <c r="B39" s="160" t="s">
        <v>7</v>
      </c>
      <c r="C39" s="751" t="s">
        <v>8</v>
      </c>
      <c r="D39" s="751"/>
      <c r="E39" s="751" t="s">
        <v>9</v>
      </c>
      <c r="F39" s="752"/>
      <c r="Z39" s="257"/>
      <c r="AF39" s="257"/>
    </row>
    <row r="40" spans="1:32" s="20" customFormat="1" ht="15" customHeight="1">
      <c r="A40" s="750"/>
      <c r="B40" s="242" t="s">
        <v>10</v>
      </c>
      <c r="C40" s="243" t="s">
        <v>10</v>
      </c>
      <c r="D40" s="243" t="s">
        <v>11</v>
      </c>
      <c r="E40" s="243" t="s">
        <v>10</v>
      </c>
      <c r="F40" s="244" t="s">
        <v>11</v>
      </c>
      <c r="Z40" s="257"/>
      <c r="AF40" s="257"/>
    </row>
    <row r="41" spans="1:32" s="20" customFormat="1" ht="20.100000000000001" customHeight="1">
      <c r="A41" s="186">
        <v>1970</v>
      </c>
      <c r="B41" s="96">
        <v>3267.1996135194722</v>
      </c>
      <c r="C41" s="154">
        <v>2142.8910886485519</v>
      </c>
      <c r="D41" s="155">
        <v>65.588006309176819</v>
      </c>
      <c r="E41" s="154">
        <v>1124.3085248709201</v>
      </c>
      <c r="F41" s="166">
        <v>34.411993690823181</v>
      </c>
      <c r="Z41" s="257"/>
      <c r="AF41" s="257"/>
    </row>
    <row r="42" spans="1:32" s="20" customFormat="1" ht="20.100000000000001" customHeight="1">
      <c r="A42" s="186">
        <v>1971</v>
      </c>
      <c r="B42" s="96">
        <v>5023.0214778283662</v>
      </c>
      <c r="C42" s="154">
        <v>3548.7114105172154</v>
      </c>
      <c r="D42" s="155">
        <v>70.648939610973983</v>
      </c>
      <c r="E42" s="154">
        <v>1474.3100673111508</v>
      </c>
      <c r="F42" s="166">
        <v>29.351060389026017</v>
      </c>
      <c r="Z42" s="257"/>
      <c r="AF42" s="257"/>
    </row>
    <row r="43" spans="1:32" s="20" customFormat="1" ht="20.100000000000001" customHeight="1">
      <c r="A43" s="186">
        <v>1972</v>
      </c>
      <c r="B43" s="96">
        <v>6584.0798268418494</v>
      </c>
      <c r="C43" s="154">
        <v>4409.3433117009317</v>
      </c>
      <c r="D43" s="155">
        <v>66.969772962426816</v>
      </c>
      <c r="E43" s="154">
        <v>2174.7365151409176</v>
      </c>
      <c r="F43" s="166">
        <v>33.030227037573177</v>
      </c>
      <c r="Z43" s="257"/>
      <c r="AF43" s="257"/>
    </row>
    <row r="44" spans="1:32" s="20" customFormat="1" ht="20.100000000000001" customHeight="1">
      <c r="A44" s="186">
        <v>1973</v>
      </c>
      <c r="B44" s="96">
        <v>10486.556001884604</v>
      </c>
      <c r="C44" s="154">
        <v>7633.1856424250391</v>
      </c>
      <c r="D44" s="155">
        <v>72.790205297651895</v>
      </c>
      <c r="E44" s="154">
        <v>2853.3703594595645</v>
      </c>
      <c r="F44" s="166">
        <v>27.209794702348105</v>
      </c>
      <c r="Z44" s="257"/>
      <c r="AF44" s="257"/>
    </row>
    <row r="45" spans="1:32" s="20" customFormat="1" ht="20.100000000000001" customHeight="1">
      <c r="A45" s="186" t="s">
        <v>12</v>
      </c>
      <c r="B45" s="96">
        <v>33826.444049186313</v>
      </c>
      <c r="C45" s="154">
        <v>28785.581676611167</v>
      </c>
      <c r="D45" s="155">
        <v>85.097864956643576</v>
      </c>
      <c r="E45" s="154">
        <v>5040.8623725751486</v>
      </c>
      <c r="F45" s="166">
        <v>14.902135043356427</v>
      </c>
      <c r="Z45" s="257"/>
      <c r="AF45" s="257"/>
    </row>
    <row r="46" spans="1:32" s="20" customFormat="1" ht="20.100000000000001" customHeight="1">
      <c r="A46" s="186">
        <v>1975</v>
      </c>
      <c r="B46" s="96">
        <v>35660.813397203092</v>
      </c>
      <c r="C46" s="154">
        <v>27318.030149977621</v>
      </c>
      <c r="D46" s="155">
        <v>76.605179600643098</v>
      </c>
      <c r="E46" s="154">
        <v>8342.7832472254722</v>
      </c>
      <c r="F46" s="166">
        <v>23.394820399356913</v>
      </c>
      <c r="Z46" s="257"/>
      <c r="AF46" s="257"/>
    </row>
    <row r="47" spans="1:32" s="20" customFormat="1" ht="20.100000000000001" customHeight="1">
      <c r="A47" s="186">
        <v>1976</v>
      </c>
      <c r="B47" s="96">
        <v>44145.322648735098</v>
      </c>
      <c r="C47" s="154">
        <v>33171.408139714375</v>
      </c>
      <c r="D47" s="155">
        <v>75.141387919303924</v>
      </c>
      <c r="E47" s="154">
        <v>10973.914509020726</v>
      </c>
      <c r="F47" s="166">
        <v>24.85861208069608</v>
      </c>
      <c r="Z47" s="257"/>
      <c r="AF47" s="257"/>
    </row>
    <row r="48" spans="1:32" s="20" customFormat="1" ht="20.100000000000001" customHeight="1">
      <c r="A48" s="186">
        <v>1977</v>
      </c>
      <c r="B48" s="96">
        <v>52056.209272837325</v>
      </c>
      <c r="C48" s="154">
        <v>38215.605839260817</v>
      </c>
      <c r="D48" s="155">
        <v>73.412194958270874</v>
      </c>
      <c r="E48" s="154">
        <v>13840.603433576507</v>
      </c>
      <c r="F48" s="166">
        <v>26.58780504172913</v>
      </c>
      <c r="Z48" s="257"/>
      <c r="AF48" s="257"/>
    </row>
    <row r="49" spans="1:32" s="20" customFormat="1" ht="20.100000000000001" customHeight="1">
      <c r="A49" s="186">
        <v>1978</v>
      </c>
      <c r="B49" s="96">
        <v>51025.210318034631</v>
      </c>
      <c r="C49" s="154">
        <v>33781.729931316979</v>
      </c>
      <c r="D49" s="155">
        <v>66.205959212630589</v>
      </c>
      <c r="E49" s="154">
        <v>17243.480386717652</v>
      </c>
      <c r="F49" s="166">
        <v>33.794040787369418</v>
      </c>
      <c r="Z49" s="257"/>
      <c r="AF49" s="257"/>
    </row>
    <row r="50" spans="1:32" s="20" customFormat="1" ht="20.100000000000001" customHeight="1">
      <c r="A50" s="186">
        <v>1979</v>
      </c>
      <c r="B50" s="96">
        <v>71062.532139770119</v>
      </c>
      <c r="C50" s="154">
        <v>50445.906926313437</v>
      </c>
      <c r="D50" s="155">
        <v>70.988051519320123</v>
      </c>
      <c r="E50" s="154">
        <v>20616.625213456686</v>
      </c>
      <c r="F50" s="166">
        <v>29.011948480679877</v>
      </c>
      <c r="Z50" s="257"/>
      <c r="AF50" s="257"/>
    </row>
    <row r="51" spans="1:32" s="20" customFormat="1" ht="20.100000000000001" customHeight="1">
      <c r="A51" s="186">
        <v>1980</v>
      </c>
      <c r="B51" s="96">
        <v>93743.014290581646</v>
      </c>
      <c r="C51" s="154">
        <v>69383.807660073144</v>
      </c>
      <c r="D51" s="155">
        <v>74.014910001719585</v>
      </c>
      <c r="E51" s="154">
        <v>24359.206630508499</v>
      </c>
      <c r="F51" s="166">
        <v>25.985089998280404</v>
      </c>
      <c r="Z51" s="257"/>
      <c r="AF51" s="257"/>
    </row>
    <row r="52" spans="1:32" s="20" customFormat="1" ht="20.100000000000001" customHeight="1">
      <c r="A52" s="186">
        <v>1981</v>
      </c>
      <c r="B52" s="96">
        <v>101685.64657567083</v>
      </c>
      <c r="C52" s="154">
        <v>67246.772044669589</v>
      </c>
      <c r="D52" s="155">
        <v>66.132019915541321</v>
      </c>
      <c r="E52" s="154">
        <v>34438.874531001245</v>
      </c>
      <c r="F52" s="166">
        <v>33.867980084458686</v>
      </c>
      <c r="Z52" s="257"/>
      <c r="AF52" s="257"/>
    </row>
    <row r="53" spans="1:32" s="20" customFormat="1" ht="20.100000000000001" customHeight="1">
      <c r="A53" s="186">
        <v>1982</v>
      </c>
      <c r="B53" s="96">
        <v>92948.507922034652</v>
      </c>
      <c r="C53" s="154">
        <v>51245.689432377185</v>
      </c>
      <c r="D53" s="155">
        <v>55.133418037610824</v>
      </c>
      <c r="E53" s="154">
        <v>41702.818489657475</v>
      </c>
      <c r="F53" s="166">
        <v>44.866581962389176</v>
      </c>
      <c r="Z53" s="257"/>
      <c r="AF53" s="257"/>
    </row>
    <row r="54" spans="1:32" s="20" customFormat="1" ht="20.100000000000001" customHeight="1">
      <c r="A54" s="186">
        <v>1983</v>
      </c>
      <c r="B54" s="96">
        <v>75738.580673121498</v>
      </c>
      <c r="C54" s="154">
        <v>38937.408296858332</v>
      </c>
      <c r="D54" s="155">
        <v>51.41026931163055</v>
      </c>
      <c r="E54" s="154">
        <v>36801.172376263174</v>
      </c>
      <c r="F54" s="166">
        <v>48.589730688369457</v>
      </c>
      <c r="Z54" s="257"/>
      <c r="AF54" s="257"/>
    </row>
    <row r="55" spans="1:32" s="20" customFormat="1" ht="20.100000000000001" customHeight="1">
      <c r="A55" s="186">
        <v>1984</v>
      </c>
      <c r="B55" s="96">
        <v>72526.900065316469</v>
      </c>
      <c r="C55" s="154">
        <v>36119.24227261699</v>
      </c>
      <c r="D55" s="155">
        <v>49.801166519027596</v>
      </c>
      <c r="E55" s="154">
        <v>36407.65779269948</v>
      </c>
      <c r="F55" s="166">
        <v>50.198833480972404</v>
      </c>
      <c r="Z55" s="257"/>
      <c r="AF55" s="257"/>
    </row>
    <row r="56" spans="1:32" s="20" customFormat="1" ht="20.100000000000001" customHeight="1">
      <c r="A56" s="186">
        <v>1985</v>
      </c>
      <c r="B56" s="96">
        <v>67487.076736014453</v>
      </c>
      <c r="C56" s="154">
        <v>33663.61665202002</v>
      </c>
      <c r="D56" s="155">
        <v>49.881574784606791</v>
      </c>
      <c r="E56" s="154">
        <v>33823.460083994425</v>
      </c>
      <c r="F56" s="166">
        <v>50.118425215393202</v>
      </c>
      <c r="Z56" s="257"/>
      <c r="AF56" s="257"/>
    </row>
    <row r="57" spans="1:32" s="20" customFormat="1" ht="20.100000000000001" customHeight="1">
      <c r="A57" s="186">
        <v>1986</v>
      </c>
      <c r="B57" s="96">
        <v>47878.275775133698</v>
      </c>
      <c r="C57" s="154">
        <v>19118.765789757603</v>
      </c>
      <c r="D57" s="155">
        <v>39.932026540703504</v>
      </c>
      <c r="E57" s="154">
        <v>28759.509985376095</v>
      </c>
      <c r="F57" s="166">
        <v>60.067973459296496</v>
      </c>
      <c r="Z57" s="257"/>
      <c r="AF57" s="257"/>
    </row>
    <row r="58" spans="1:32" s="20" customFormat="1" ht="20.100000000000001" customHeight="1">
      <c r="A58" s="186">
        <v>1987</v>
      </c>
      <c r="B58" s="96">
        <v>53188.53805488738</v>
      </c>
      <c r="C58" s="154">
        <v>25190.119041309168</v>
      </c>
      <c r="D58" s="155">
        <v>47.360051549667482</v>
      </c>
      <c r="E58" s="154">
        <v>27998.419013578216</v>
      </c>
      <c r="F58" s="166">
        <v>52.639948450332533</v>
      </c>
      <c r="Z58" s="257"/>
      <c r="AF58" s="257"/>
    </row>
    <row r="59" spans="1:32" s="20" customFormat="1" ht="20.100000000000001" customHeight="1">
      <c r="A59" s="186">
        <v>1988</v>
      </c>
      <c r="B59" s="96">
        <v>42934.92995231165</v>
      </c>
      <c r="C59" s="154">
        <v>15142.395732510018</v>
      </c>
      <c r="D59" s="155">
        <v>35.26824371049134</v>
      </c>
      <c r="E59" s="154">
        <v>27792.53421980163</v>
      </c>
      <c r="F59" s="166">
        <v>64.731756289508652</v>
      </c>
      <c r="Z59" s="257"/>
      <c r="AF59" s="257"/>
    </row>
    <row r="60" spans="1:32" s="20" customFormat="1" ht="20.100000000000001" customHeight="1">
      <c r="A60" s="186">
        <v>1989</v>
      </c>
      <c r="B60" s="96">
        <v>66503.050326167955</v>
      </c>
      <c r="C60" s="154">
        <v>36135.667001819937</v>
      </c>
      <c r="D60" s="155">
        <v>54.336856466869598</v>
      </c>
      <c r="E60" s="154">
        <v>30367.383324348026</v>
      </c>
      <c r="F60" s="166">
        <v>45.663143533130409</v>
      </c>
      <c r="Z60" s="257"/>
      <c r="AF60" s="257"/>
    </row>
    <row r="61" spans="1:32" s="20" customFormat="1" ht="20.100000000000001" customHeight="1">
      <c r="A61" s="186">
        <v>1990</v>
      </c>
      <c r="B61" s="96">
        <v>114092.92384315634</v>
      </c>
      <c r="C61" s="154">
        <v>61499.809377109246</v>
      </c>
      <c r="D61" s="155">
        <v>53.903263502698117</v>
      </c>
      <c r="E61" s="154">
        <v>52593.114466047104</v>
      </c>
      <c r="F61" s="166">
        <v>46.09673649730189</v>
      </c>
      <c r="Z61" s="257"/>
      <c r="AF61" s="257"/>
    </row>
    <row r="62" spans="1:32" s="20" customFormat="1" ht="20.100000000000001" customHeight="1">
      <c r="A62" s="186">
        <v>1991</v>
      </c>
      <c r="B62" s="96">
        <v>97197.334850196479</v>
      </c>
      <c r="C62" s="154">
        <v>60718.712887869508</v>
      </c>
      <c r="D62" s="155">
        <v>62.469524479710323</v>
      </c>
      <c r="E62" s="154">
        <v>36478.621962326972</v>
      </c>
      <c r="F62" s="166">
        <v>37.530475520289677</v>
      </c>
      <c r="Z62" s="257"/>
      <c r="AF62" s="257"/>
    </row>
    <row r="63" spans="1:32" s="20" customFormat="1" ht="20.100000000000001" customHeight="1">
      <c r="A63" s="186">
        <v>1992</v>
      </c>
      <c r="B63" s="96">
        <v>111568.83109241004</v>
      </c>
      <c r="C63" s="154">
        <v>63233.649339610609</v>
      </c>
      <c r="D63" s="155">
        <v>56.676805448679076</v>
      </c>
      <c r="E63" s="154">
        <v>48335.181752799428</v>
      </c>
      <c r="F63" s="166">
        <v>43.323194551320924</v>
      </c>
      <c r="Z63" s="257"/>
      <c r="AF63" s="257"/>
    </row>
    <row r="64" spans="1:32" s="20" customFormat="1" ht="20.100000000000001" customHeight="1">
      <c r="A64" s="186">
        <v>1993</v>
      </c>
      <c r="B64" s="96">
        <v>110156.20831236045</v>
      </c>
      <c r="C64" s="154">
        <v>54961.518690930723</v>
      </c>
      <c r="D64" s="155">
        <v>49.894163509224185</v>
      </c>
      <c r="E64" s="154">
        <v>55194.68962142973</v>
      </c>
      <c r="F64" s="166">
        <v>50.105836490775822</v>
      </c>
      <c r="Z64" s="257"/>
      <c r="AF64" s="257"/>
    </row>
    <row r="65" spans="1:32" s="20" customFormat="1" ht="20.100000000000001" customHeight="1">
      <c r="A65" s="186">
        <v>1994</v>
      </c>
      <c r="B65" s="96">
        <v>108174.09055450035</v>
      </c>
      <c r="C65" s="154">
        <v>46972.689372679131</v>
      </c>
      <c r="D65" s="155">
        <v>43.423234835529598</v>
      </c>
      <c r="E65" s="154">
        <v>61201.401181821209</v>
      </c>
      <c r="F65" s="166">
        <v>56.576765164470388</v>
      </c>
      <c r="Z65" s="257"/>
      <c r="AF65" s="257"/>
    </row>
    <row r="66" spans="1:32" s="20" customFormat="1" ht="20.100000000000001" customHeight="1">
      <c r="A66" s="186">
        <v>1995</v>
      </c>
      <c r="B66" s="96">
        <v>117195.65878304835</v>
      </c>
      <c r="C66" s="156">
        <v>49793.189187682045</v>
      </c>
      <c r="D66" s="157">
        <v>42.487230077232461</v>
      </c>
      <c r="E66" s="156">
        <v>67402.469595366303</v>
      </c>
      <c r="F66" s="167">
        <v>57.512769922767539</v>
      </c>
      <c r="Z66" s="257"/>
      <c r="AF66" s="257"/>
    </row>
    <row r="67" spans="1:32" s="20" customFormat="1" ht="20.100000000000001" customHeight="1">
      <c r="A67" s="186">
        <v>1996</v>
      </c>
      <c r="B67" s="96">
        <v>132795.90940882146</v>
      </c>
      <c r="C67" s="156">
        <v>60578.663732914225</v>
      </c>
      <c r="D67" s="157">
        <v>45.617868805294734</v>
      </c>
      <c r="E67" s="156">
        <v>72217.245675907237</v>
      </c>
      <c r="F67" s="167">
        <v>54.382131194705266</v>
      </c>
      <c r="Z67" s="257"/>
      <c r="AF67" s="257"/>
    </row>
    <row r="68" spans="1:32" s="21" customFormat="1" ht="20.100000000000001" customHeight="1">
      <c r="A68" s="186">
        <v>1997</v>
      </c>
      <c r="B68" s="96">
        <v>135272.47871658538</v>
      </c>
      <c r="C68" s="156">
        <v>60317.731534339349</v>
      </c>
      <c r="D68" s="157">
        <v>44.589802823613049</v>
      </c>
      <c r="E68" s="156">
        <v>74954.747182246021</v>
      </c>
      <c r="F68" s="167">
        <v>55.410197176386944</v>
      </c>
      <c r="Z68" s="258"/>
      <c r="AF68" s="258"/>
    </row>
    <row r="69" spans="1:32" s="20" customFormat="1" ht="20.100000000000001" customHeight="1">
      <c r="A69" s="186">
        <v>1998</v>
      </c>
      <c r="B69" s="96">
        <v>123410.74609375029</v>
      </c>
      <c r="C69" s="156">
        <v>41168.496162484451</v>
      </c>
      <c r="D69" s="157">
        <v>33.358923323589963</v>
      </c>
      <c r="E69" s="156">
        <v>82242.249931265847</v>
      </c>
      <c r="F69" s="167">
        <v>66.641076676410052</v>
      </c>
      <c r="Z69" s="257"/>
      <c r="AF69" s="257"/>
    </row>
    <row r="70" spans="1:32" s="20" customFormat="1" ht="20.100000000000001" customHeight="1">
      <c r="A70" s="186">
        <v>1999</v>
      </c>
      <c r="B70" s="96">
        <v>141986.99131895846</v>
      </c>
      <c r="C70" s="156">
        <v>55016.840917456619</v>
      </c>
      <c r="D70" s="157">
        <v>38.747803870192037</v>
      </c>
      <c r="E70" s="156">
        <v>86970.150401501844</v>
      </c>
      <c r="F70" s="167">
        <v>61.25219612980797</v>
      </c>
      <c r="Z70" s="257"/>
      <c r="AF70" s="257"/>
    </row>
    <row r="71" spans="1:32" s="20" customFormat="1" ht="20.100000000000001" customHeight="1">
      <c r="A71" s="186">
        <v>2000</v>
      </c>
      <c r="B71" s="96">
        <v>187835.83924312299</v>
      </c>
      <c r="C71" s="156">
        <v>90163.647624773992</v>
      </c>
      <c r="D71" s="157">
        <v>48.00130155570141</v>
      </c>
      <c r="E71" s="156">
        <v>97672.191618348996</v>
      </c>
      <c r="F71" s="167">
        <v>51.998698444298597</v>
      </c>
      <c r="Z71" s="257"/>
      <c r="AF71" s="257"/>
    </row>
    <row r="72" spans="1:32" s="20" customFormat="1" ht="20.100000000000001" customHeight="1">
      <c r="A72" s="186">
        <v>2001</v>
      </c>
      <c r="B72" s="96">
        <v>177844.56060326804</v>
      </c>
      <c r="C72" s="158">
        <v>78580.206953268047</v>
      </c>
      <c r="D72" s="159">
        <v>44.184768253083178</v>
      </c>
      <c r="E72" s="158">
        <v>99264.353649999975</v>
      </c>
      <c r="F72" s="168">
        <v>55.815231746916815</v>
      </c>
      <c r="Z72" s="257"/>
      <c r="AF72" s="257"/>
    </row>
    <row r="73" spans="1:32" s="20" customFormat="1" ht="20.100000000000001" customHeight="1">
      <c r="A73" s="186">
        <v>2002</v>
      </c>
      <c r="B73" s="96">
        <v>187017.81035811896</v>
      </c>
      <c r="C73" s="158">
        <v>77387.30545811895</v>
      </c>
      <c r="D73" s="159">
        <v>41.379644703320281</v>
      </c>
      <c r="E73" s="158">
        <v>109630.5049</v>
      </c>
      <c r="F73" s="168">
        <v>58.620355296679705</v>
      </c>
      <c r="Z73" s="257"/>
      <c r="AF73" s="257"/>
    </row>
    <row r="74" spans="1:32" s="20" customFormat="1" ht="20.100000000000001" customHeight="1">
      <c r="A74" s="186">
        <v>2003</v>
      </c>
      <c r="B74" s="96">
        <v>222064.04890230001</v>
      </c>
      <c r="C74" s="158">
        <v>100414.05640000002</v>
      </c>
      <c r="D74" s="159">
        <v>45.21851100903708</v>
      </c>
      <c r="E74" s="158">
        <v>121649.99250230001</v>
      </c>
      <c r="F74" s="168">
        <v>54.78148899096292</v>
      </c>
      <c r="Z74" s="257"/>
      <c r="AF74" s="257"/>
    </row>
    <row r="75" spans="1:32" s="20" customFormat="1" ht="20.100000000000001" customHeight="1">
      <c r="A75" s="186">
        <v>2004</v>
      </c>
      <c r="B75" s="96">
        <v>291134.94220200001</v>
      </c>
      <c r="C75" s="158">
        <v>147667.73000000001</v>
      </c>
      <c r="D75" s="159">
        <v>50.721403924625022</v>
      </c>
      <c r="E75" s="158">
        <v>143467.212202</v>
      </c>
      <c r="F75" s="168">
        <v>49.278596075374978</v>
      </c>
      <c r="Z75" s="257"/>
      <c r="AF75" s="257"/>
    </row>
    <row r="76" spans="1:32" s="20" customFormat="1" ht="20.100000000000001" customHeight="1">
      <c r="A76" s="186">
        <v>2005</v>
      </c>
      <c r="B76" s="96">
        <v>383430.31921300001</v>
      </c>
      <c r="C76" s="158">
        <v>215454.69</v>
      </c>
      <c r="D76" s="159">
        <v>56.191354518397496</v>
      </c>
      <c r="E76" s="158">
        <v>167975</v>
      </c>
      <c r="F76" s="168">
        <v>43.808645481602511</v>
      </c>
      <c r="Z76" s="257"/>
      <c r="AF76" s="257"/>
    </row>
    <row r="77" spans="1:32" s="20" customFormat="1" ht="20.100000000000001" customHeight="1">
      <c r="A77" s="186">
        <v>2006</v>
      </c>
      <c r="B77" s="96">
        <v>492249.534591</v>
      </c>
      <c r="C77" s="158">
        <v>291463.7</v>
      </c>
      <c r="D77" s="159">
        <v>59.210558775270592</v>
      </c>
      <c r="E77" s="158">
        <v>200785.83459099999</v>
      </c>
      <c r="F77" s="168">
        <v>40.789441224729408</v>
      </c>
      <c r="Z77" s="257"/>
      <c r="AF77" s="257"/>
    </row>
    <row r="78" spans="1:32" s="31" customFormat="1" ht="20.100000000000001" customHeight="1">
      <c r="A78" s="186">
        <v>2007</v>
      </c>
      <c r="B78" s="96">
        <v>545367.39</v>
      </c>
      <c r="C78" s="158">
        <v>307444.576</v>
      </c>
      <c r="D78" s="159">
        <v>56.373846628416857</v>
      </c>
      <c r="E78" s="158">
        <v>237922.68</v>
      </c>
      <c r="F78" s="168">
        <v>43.626128800990465</v>
      </c>
      <c r="Z78" s="259"/>
      <c r="AF78" s="259"/>
    </row>
    <row r="79" spans="1:32" s="31" customFormat="1" ht="20.100000000000001" customHeight="1">
      <c r="A79" s="186">
        <v>2008</v>
      </c>
      <c r="B79" s="96">
        <v>705159.12021122966</v>
      </c>
      <c r="C79" s="158">
        <v>412773.56711949804</v>
      </c>
      <c r="D79" s="159">
        <v>58.536230375330348</v>
      </c>
      <c r="E79" s="158">
        <v>292385.55309173156</v>
      </c>
      <c r="F79" s="168">
        <v>41.463769624669645</v>
      </c>
      <c r="Z79" s="259"/>
      <c r="AF79" s="259"/>
    </row>
    <row r="80" spans="1:32" s="77" customFormat="1" ht="20.100000000000001" customHeight="1">
      <c r="A80" s="186">
        <v>2009</v>
      </c>
      <c r="B80" s="96">
        <v>535310.82681124576</v>
      </c>
      <c r="C80" s="158">
        <v>239006.01164074999</v>
      </c>
      <c r="D80" s="159">
        <v>44.648081015746975</v>
      </c>
      <c r="E80" s="158">
        <v>296304.81517049577</v>
      </c>
      <c r="F80" s="168">
        <v>55.351918984253025</v>
      </c>
      <c r="G80" s="181"/>
      <c r="H80" s="181"/>
      <c r="I80" s="181"/>
      <c r="J80" s="181"/>
      <c r="K80" s="181"/>
      <c r="L80" s="181"/>
      <c r="M80" s="181"/>
      <c r="N80" s="181"/>
      <c r="O80" s="181"/>
      <c r="P80" s="181"/>
      <c r="Q80" s="181"/>
      <c r="R80" s="181"/>
      <c r="S80" s="181"/>
      <c r="T80" s="181"/>
      <c r="Z80" s="260"/>
      <c r="AF80" s="260"/>
    </row>
    <row r="81" spans="1:32" s="182" customFormat="1" ht="20.100000000000001" customHeight="1">
      <c r="A81" s="186" t="s">
        <v>13</v>
      </c>
      <c r="B81" s="96">
        <v>620316.47685125005</v>
      </c>
      <c r="C81" s="158">
        <v>308022.28163260402</v>
      </c>
      <c r="D81" s="159">
        <v>49.655666603624141</v>
      </c>
      <c r="E81" s="158">
        <v>312294.19521864603</v>
      </c>
      <c r="F81" s="168">
        <v>50.344333396375859</v>
      </c>
      <c r="Z81" s="261"/>
      <c r="AF81" s="261"/>
    </row>
    <row r="82" spans="1:32" s="31" customFormat="1" ht="20.100000000000001" customHeight="1">
      <c r="A82" s="710" t="s">
        <v>14</v>
      </c>
      <c r="B82" s="711"/>
      <c r="C82" s="711"/>
      <c r="D82" s="711"/>
      <c r="E82" s="711"/>
      <c r="F82" s="712"/>
      <c r="Z82" s="259"/>
      <c r="AF82" s="259"/>
    </row>
    <row r="83" spans="1:32" s="31" customFormat="1" ht="20.100000000000001" customHeight="1">
      <c r="A83" s="170"/>
      <c r="B83" s="171">
        <f>B81/B41*100-100</f>
        <v>18886.182364995955</v>
      </c>
      <c r="C83" s="171">
        <f>C81/C41*100-100</f>
        <v>14274.145436708273</v>
      </c>
      <c r="D83" s="171" t="s">
        <v>91</v>
      </c>
      <c r="E83" s="171">
        <f>E81/E41*100-100</f>
        <v>27676.556728901436</v>
      </c>
      <c r="F83" s="183" t="s">
        <v>91</v>
      </c>
      <c r="Z83" s="259"/>
      <c r="AF83" s="259"/>
    </row>
    <row r="84" spans="1:32" s="44" customFormat="1" ht="15" customHeight="1">
      <c r="A84" s="140" t="s">
        <v>15</v>
      </c>
      <c r="B84" s="140"/>
      <c r="C84" s="140"/>
      <c r="D84" s="177"/>
      <c r="E84" s="173"/>
      <c r="F84" s="174"/>
      <c r="G84" s="175"/>
      <c r="H84" s="175"/>
      <c r="I84" s="175"/>
      <c r="J84" s="175"/>
      <c r="K84" s="175"/>
      <c r="L84" s="175"/>
      <c r="M84" s="175"/>
      <c r="N84" s="175"/>
      <c r="O84" s="175"/>
      <c r="P84" s="175"/>
      <c r="Q84" s="175"/>
      <c r="R84" s="175"/>
      <c r="S84" s="175"/>
      <c r="T84" s="175"/>
      <c r="Z84" s="262"/>
      <c r="AF84" s="262"/>
    </row>
    <row r="85" spans="1:32" s="44" customFormat="1" ht="15" customHeight="1">
      <c r="A85" s="144" t="s">
        <v>263</v>
      </c>
      <c r="B85" s="147"/>
      <c r="C85" s="147"/>
      <c r="D85" s="147"/>
      <c r="E85" s="178"/>
      <c r="F85" s="178"/>
      <c r="G85" s="147"/>
      <c r="H85" s="147"/>
      <c r="I85" s="147"/>
      <c r="J85" s="147"/>
      <c r="K85" s="147"/>
      <c r="L85" s="147"/>
      <c r="M85" s="147"/>
      <c r="N85" s="147"/>
      <c r="O85" s="147"/>
      <c r="P85" s="147"/>
      <c r="Q85" s="147"/>
      <c r="R85" s="147"/>
      <c r="S85" s="147"/>
      <c r="T85" s="147"/>
      <c r="Z85" s="262"/>
      <c r="AF85" s="262"/>
    </row>
    <row r="86" spans="1:32" s="44" customFormat="1" ht="15" customHeight="1">
      <c r="A86" s="147" t="s">
        <v>264</v>
      </c>
      <c r="B86" s="179"/>
      <c r="C86" s="179"/>
      <c r="D86" s="180"/>
      <c r="E86" s="180"/>
      <c r="F86" s="180"/>
      <c r="G86" s="180"/>
      <c r="H86" s="180"/>
      <c r="I86" s="180"/>
      <c r="J86" s="180"/>
      <c r="K86" s="180"/>
      <c r="L86" s="180"/>
      <c r="M86" s="180"/>
      <c r="N86" s="180"/>
      <c r="O86" s="180"/>
      <c r="P86" s="180"/>
      <c r="Q86" s="180"/>
      <c r="R86" s="180"/>
      <c r="S86" s="180"/>
      <c r="T86" s="180"/>
      <c r="Z86" s="262"/>
      <c r="AF86" s="262"/>
    </row>
    <row r="87" spans="1:32" s="6" customFormat="1" ht="39.950000000000003" customHeight="1">
      <c r="A87" s="707" t="s">
        <v>199</v>
      </c>
      <c r="B87" s="707"/>
      <c r="C87" s="707"/>
      <c r="D87" s="707"/>
      <c r="E87" s="707"/>
      <c r="F87" s="707"/>
      <c r="G87" s="707"/>
      <c r="H87" s="372"/>
      <c r="I87" s="372"/>
      <c r="J87" s="372"/>
      <c r="K87" s="372"/>
      <c r="L87" s="372"/>
      <c r="M87" s="372"/>
      <c r="N87" s="372"/>
      <c r="O87" s="372"/>
      <c r="P87" s="372"/>
      <c r="Q87" s="372"/>
      <c r="R87" s="372"/>
      <c r="S87" s="372"/>
      <c r="T87" s="372"/>
      <c r="U87" s="109">
        <v>20.026704318898595</v>
      </c>
      <c r="V87" s="109">
        <v>2.0580889206743649</v>
      </c>
      <c r="W87" s="109">
        <v>28.876374078653896</v>
      </c>
      <c r="X87" s="109">
        <v>10.800000000000011</v>
      </c>
      <c r="Y87" s="109">
        <v>-0.63624936836264112</v>
      </c>
      <c r="Z87" s="365">
        <v>2.0363100671232814</v>
      </c>
      <c r="AA87" s="366">
        <f t="shared" ref="AA87:AA88" si="0">U87-B87</f>
        <v>20.026704318898595</v>
      </c>
      <c r="AB87" s="366">
        <f t="shared" ref="AB87:AB88" si="1">V87-C87</f>
        <v>2.0580889206743649</v>
      </c>
      <c r="AC87" s="366">
        <f t="shared" ref="AC87:AC88" si="2">W87-D87</f>
        <v>28.876374078653896</v>
      </c>
      <c r="AD87" s="366">
        <f t="shared" ref="AD87:AD88" si="3">X87-E87</f>
        <v>10.800000000000011</v>
      </c>
      <c r="AE87" s="366">
        <f t="shared" ref="AE87:AE88" si="4">Y87-F87</f>
        <v>-0.63624936836264112</v>
      </c>
      <c r="AF87" s="367">
        <f t="shared" ref="AF87:AF88" si="5">Z87-G87</f>
        <v>2.0363100671232814</v>
      </c>
    </row>
    <row r="88" spans="1:32" s="211" customFormat="1" ht="15" customHeight="1">
      <c r="A88" s="209" t="s">
        <v>293</v>
      </c>
      <c r="B88" s="210"/>
      <c r="C88" s="210"/>
      <c r="D88" s="210"/>
      <c r="E88" s="210"/>
      <c r="F88" s="210"/>
      <c r="G88" s="210"/>
      <c r="H88" s="210"/>
      <c r="I88" s="210"/>
      <c r="J88" s="210"/>
      <c r="K88" s="210"/>
      <c r="L88" s="210"/>
      <c r="M88" s="210"/>
      <c r="N88" s="210"/>
      <c r="O88" s="210"/>
      <c r="P88" s="210"/>
      <c r="Q88" s="210"/>
      <c r="R88" s="210"/>
      <c r="S88" s="210"/>
      <c r="T88" s="210"/>
      <c r="U88" s="31">
        <v>43628.626772721072</v>
      </c>
      <c r="V88" s="31">
        <v>99.684180160320651</v>
      </c>
      <c r="W88" s="31">
        <v>38215.605839260817</v>
      </c>
      <c r="X88" s="31">
        <v>497.12838702895039</v>
      </c>
      <c r="Y88" s="31">
        <v>283.13053833519973</v>
      </c>
      <c r="Z88" s="259">
        <v>4533.0778279357828</v>
      </c>
      <c r="AA88" s="252">
        <f t="shared" si="0"/>
        <v>43628.626772721072</v>
      </c>
      <c r="AB88" s="252">
        <f t="shared" si="1"/>
        <v>99.684180160320651</v>
      </c>
      <c r="AC88" s="252">
        <f t="shared" si="2"/>
        <v>38215.605839260817</v>
      </c>
      <c r="AD88" s="252">
        <f t="shared" si="3"/>
        <v>497.12838702895039</v>
      </c>
      <c r="AE88" s="252">
        <f t="shared" si="4"/>
        <v>283.13053833519973</v>
      </c>
      <c r="AF88" s="273">
        <f t="shared" si="5"/>
        <v>4533.0778279357828</v>
      </c>
    </row>
    <row r="89" spans="1:32" s="176" customFormat="1" ht="12">
      <c r="A89" s="152"/>
      <c r="B89" s="150"/>
      <c r="C89" s="150"/>
      <c r="D89" s="150"/>
      <c r="E89" s="150"/>
      <c r="F89" s="150"/>
      <c r="G89" s="150"/>
      <c r="H89" s="150"/>
      <c r="I89" s="150"/>
      <c r="J89" s="150"/>
      <c r="K89" s="150"/>
      <c r="L89" s="150"/>
      <c r="M89" s="150"/>
      <c r="N89" s="150"/>
      <c r="O89" s="150"/>
      <c r="P89" s="150"/>
      <c r="Q89" s="150"/>
      <c r="R89" s="150"/>
      <c r="S89" s="150"/>
      <c r="T89" s="150"/>
      <c r="Z89" s="263"/>
      <c r="AF89" s="263"/>
    </row>
    <row r="90" spans="1:32" s="10" customFormat="1" ht="24.95" customHeight="1">
      <c r="A90" s="748" t="s">
        <v>266</v>
      </c>
      <c r="B90" s="748"/>
      <c r="C90" s="748"/>
      <c r="D90" s="748"/>
      <c r="E90" s="748"/>
      <c r="F90" s="748"/>
      <c r="G90" s="748"/>
      <c r="H90" s="114"/>
      <c r="I90" s="114"/>
      <c r="J90" s="114"/>
      <c r="K90" s="114"/>
      <c r="L90" s="114"/>
      <c r="M90" s="114"/>
      <c r="N90" s="114"/>
      <c r="O90" s="114"/>
      <c r="P90" s="114"/>
      <c r="Q90" s="114"/>
      <c r="R90" s="114"/>
      <c r="S90" s="114"/>
      <c r="T90" s="114"/>
      <c r="Z90" s="264"/>
      <c r="AF90" s="264"/>
    </row>
    <row r="91" spans="1:32" ht="15" customHeight="1">
      <c r="A91" s="729" t="s">
        <v>5</v>
      </c>
      <c r="B91" s="729"/>
      <c r="C91" s="114"/>
      <c r="D91" s="114"/>
      <c r="E91" s="114"/>
      <c r="F91" s="114"/>
      <c r="G91" s="114"/>
      <c r="H91" s="114"/>
      <c r="I91" s="114"/>
      <c r="J91" s="114"/>
      <c r="K91" s="114"/>
      <c r="L91" s="114"/>
      <c r="M91" s="114"/>
      <c r="N91" s="114"/>
      <c r="O91" s="114"/>
      <c r="P91" s="114"/>
      <c r="Q91" s="114"/>
      <c r="R91" s="114"/>
      <c r="S91" s="114"/>
      <c r="T91" s="114"/>
    </row>
    <row r="92" spans="1:32" ht="20.100000000000001" customHeight="1">
      <c r="A92" s="749" t="s">
        <v>6</v>
      </c>
      <c r="B92" s="197" t="s">
        <v>7</v>
      </c>
      <c r="C92" s="751" t="s">
        <v>8</v>
      </c>
      <c r="D92" s="751"/>
      <c r="E92" s="751" t="s">
        <v>9</v>
      </c>
      <c r="F92" s="752"/>
      <c r="G92" s="7"/>
      <c r="H92" s="7"/>
      <c r="I92" s="7"/>
      <c r="J92" s="7"/>
      <c r="K92" s="7"/>
      <c r="L92" s="7"/>
      <c r="M92" s="7"/>
      <c r="N92" s="7"/>
      <c r="O92" s="7"/>
      <c r="P92" s="7"/>
      <c r="Q92" s="7"/>
      <c r="R92" s="7"/>
      <c r="S92" s="7"/>
      <c r="T92" s="7"/>
    </row>
    <row r="93" spans="1:32" ht="15" customHeight="1">
      <c r="A93" s="750"/>
      <c r="B93" s="242" t="s">
        <v>10</v>
      </c>
      <c r="C93" s="243" t="s">
        <v>10</v>
      </c>
      <c r="D93" s="243" t="s">
        <v>11</v>
      </c>
      <c r="E93" s="243" t="s">
        <v>10</v>
      </c>
      <c r="F93" s="244" t="s">
        <v>11</v>
      </c>
      <c r="G93" s="7"/>
      <c r="H93" s="7"/>
      <c r="I93" s="7"/>
      <c r="J93" s="7"/>
      <c r="K93" s="7"/>
      <c r="L93" s="7"/>
      <c r="M93" s="7"/>
      <c r="N93" s="7"/>
      <c r="O93" s="7"/>
      <c r="P93" s="7"/>
      <c r="Q93" s="7"/>
      <c r="R93" s="7"/>
      <c r="S93" s="7"/>
      <c r="T93" s="7"/>
    </row>
    <row r="94" spans="1:32" ht="20.100000000000001" customHeight="1">
      <c r="A94" s="186">
        <v>1980</v>
      </c>
      <c r="B94" s="96">
        <v>239372.84320797148</v>
      </c>
      <c r="C94" s="154">
        <v>156964.98832292177</v>
      </c>
      <c r="D94" s="155">
        <v>65.573431897848039</v>
      </c>
      <c r="E94" s="154">
        <v>82407.854885049717</v>
      </c>
      <c r="F94" s="166">
        <v>34.426568102151947</v>
      </c>
      <c r="G94" s="7"/>
      <c r="H94" s="7"/>
      <c r="I94" s="7"/>
      <c r="J94" s="7"/>
      <c r="K94" s="7"/>
      <c r="L94" s="7"/>
      <c r="M94" s="7"/>
      <c r="N94" s="7"/>
      <c r="O94" s="7"/>
      <c r="P94" s="7"/>
      <c r="Q94" s="7"/>
      <c r="R94" s="7"/>
      <c r="S94" s="7"/>
      <c r="T94" s="7"/>
    </row>
    <row r="95" spans="1:32" ht="20.100000000000001" customHeight="1">
      <c r="A95" s="186">
        <v>1981</v>
      </c>
      <c r="B95" s="96">
        <v>238323.34515389151</v>
      </c>
      <c r="C95" s="154">
        <v>131425.79123007151</v>
      </c>
      <c r="D95" s="155">
        <v>55.145999711109503</v>
      </c>
      <c r="E95" s="154">
        <v>106897.55392382</v>
      </c>
      <c r="F95" s="166">
        <v>44.854000288890497</v>
      </c>
      <c r="G95" s="7"/>
      <c r="H95" s="7"/>
      <c r="I95" s="7"/>
      <c r="J95" s="7"/>
      <c r="K95" s="7"/>
      <c r="L95" s="7"/>
      <c r="M95" s="7"/>
      <c r="N95" s="7"/>
      <c r="O95" s="7"/>
      <c r="P95" s="7"/>
      <c r="Q95" s="7"/>
      <c r="R95" s="7"/>
      <c r="S95" s="7"/>
      <c r="T95" s="7"/>
    </row>
    <row r="96" spans="1:32" ht="20.100000000000001" customHeight="1">
      <c r="A96" s="186">
        <v>1982</v>
      </c>
      <c r="B96" s="96">
        <v>222389.42544360517</v>
      </c>
      <c r="C96" s="154">
        <v>104547.30676371446</v>
      </c>
      <c r="D96" s="155">
        <v>47.010916348729978</v>
      </c>
      <c r="E96" s="154">
        <v>117842.1186798907</v>
      </c>
      <c r="F96" s="166">
        <v>52.989083651270008</v>
      </c>
      <c r="G96" s="7"/>
      <c r="H96" s="7"/>
      <c r="I96" s="7"/>
      <c r="J96" s="7"/>
      <c r="K96" s="7"/>
      <c r="L96" s="7"/>
      <c r="M96" s="7"/>
      <c r="N96" s="7"/>
      <c r="O96" s="7"/>
      <c r="P96" s="7"/>
      <c r="Q96" s="7"/>
      <c r="R96" s="7"/>
      <c r="S96" s="7"/>
      <c r="T96" s="7"/>
    </row>
    <row r="97" spans="1:20" ht="20.100000000000001" customHeight="1">
      <c r="A97" s="186">
        <v>1983</v>
      </c>
      <c r="B97" s="96">
        <v>192149.88302683306</v>
      </c>
      <c r="C97" s="154">
        <v>93701.842092648803</v>
      </c>
      <c r="D97" s="155">
        <v>48.764974829343856</v>
      </c>
      <c r="E97" s="154">
        <v>98448.040934184275</v>
      </c>
      <c r="F97" s="166">
        <v>51.235025170656158</v>
      </c>
      <c r="G97" s="7"/>
      <c r="H97" s="7"/>
      <c r="I97" s="7"/>
      <c r="J97" s="7"/>
      <c r="K97" s="7"/>
      <c r="L97" s="7"/>
      <c r="M97" s="7"/>
      <c r="N97" s="7"/>
      <c r="O97" s="7"/>
      <c r="P97" s="7"/>
      <c r="Q97" s="7"/>
      <c r="R97" s="7"/>
      <c r="S97" s="7"/>
      <c r="T97" s="7"/>
    </row>
    <row r="98" spans="1:20" ht="20.100000000000001" customHeight="1">
      <c r="A98" s="186">
        <v>1984</v>
      </c>
      <c r="B98" s="96">
        <v>179180.70879170776</v>
      </c>
      <c r="C98" s="154">
        <v>86830.729376068382</v>
      </c>
      <c r="D98" s="155">
        <v>48.459864882556367</v>
      </c>
      <c r="E98" s="154">
        <v>92349.979415639362</v>
      </c>
      <c r="F98" s="166">
        <v>51.540135117443619</v>
      </c>
      <c r="G98" s="7"/>
      <c r="H98" s="7"/>
      <c r="I98" s="7"/>
      <c r="J98" s="7"/>
      <c r="K98" s="7"/>
      <c r="L98" s="7"/>
      <c r="M98" s="7"/>
      <c r="N98" s="7"/>
      <c r="O98" s="7"/>
      <c r="P98" s="7"/>
      <c r="Q98" s="7"/>
      <c r="R98" s="7"/>
      <c r="S98" s="7"/>
      <c r="T98" s="7"/>
    </row>
    <row r="99" spans="1:20" ht="20.100000000000001" customHeight="1">
      <c r="A99" s="186">
        <v>1985</v>
      </c>
      <c r="B99" s="96">
        <v>167794.58207357134</v>
      </c>
      <c r="C99" s="154">
        <v>84214.085157353024</v>
      </c>
      <c r="D99" s="155">
        <v>50.188798778037089</v>
      </c>
      <c r="E99" s="154">
        <v>83580.496916218326</v>
      </c>
      <c r="F99" s="166">
        <v>49.811201221962911</v>
      </c>
      <c r="G99" s="7"/>
      <c r="H99" s="7"/>
      <c r="I99" s="7"/>
      <c r="J99" s="7"/>
      <c r="K99" s="7"/>
      <c r="L99" s="7"/>
      <c r="M99" s="7"/>
      <c r="N99" s="7"/>
      <c r="O99" s="7"/>
      <c r="P99" s="7"/>
      <c r="Q99" s="7"/>
      <c r="R99" s="7"/>
      <c r="S99" s="7"/>
      <c r="T99" s="7"/>
    </row>
    <row r="100" spans="1:20" ht="20.100000000000001" customHeight="1">
      <c r="A100" s="186">
        <v>1986</v>
      </c>
      <c r="B100" s="96">
        <v>165206.18671029218</v>
      </c>
      <c r="C100" s="154">
        <v>97923.91616032712</v>
      </c>
      <c r="D100" s="155">
        <v>59.273758513685593</v>
      </c>
      <c r="E100" s="154">
        <v>67282.270549965047</v>
      </c>
      <c r="F100" s="166">
        <v>40.7262414863144</v>
      </c>
      <c r="G100" s="7"/>
      <c r="H100" s="7"/>
      <c r="I100" s="7"/>
      <c r="J100" s="7"/>
      <c r="K100" s="7"/>
      <c r="L100" s="7"/>
      <c r="M100" s="7"/>
      <c r="N100" s="7"/>
      <c r="O100" s="7"/>
      <c r="P100" s="7"/>
      <c r="Q100" s="7"/>
      <c r="R100" s="7"/>
      <c r="S100" s="7"/>
      <c r="T100" s="7"/>
    </row>
    <row r="101" spans="1:20" ht="20.100000000000001" customHeight="1">
      <c r="A101" s="186">
        <v>1987</v>
      </c>
      <c r="B101" s="96">
        <v>165715.34959363588</v>
      </c>
      <c r="C101" s="154">
        <v>102187.91243177657</v>
      </c>
      <c r="D101" s="155">
        <v>61.664723685741777</v>
      </c>
      <c r="E101" s="154">
        <v>63527.437161859314</v>
      </c>
      <c r="F101" s="166">
        <v>38.335276314258223</v>
      </c>
      <c r="G101" s="7"/>
      <c r="H101" s="7"/>
      <c r="I101" s="7"/>
      <c r="J101" s="7"/>
      <c r="K101" s="7"/>
      <c r="L101" s="7"/>
      <c r="M101" s="7"/>
      <c r="N101" s="7"/>
      <c r="O101" s="7"/>
      <c r="P101" s="7"/>
      <c r="Q101" s="7"/>
      <c r="R101" s="7"/>
      <c r="S101" s="7"/>
      <c r="T101" s="7"/>
    </row>
    <row r="102" spans="1:20" ht="20.100000000000001" customHeight="1">
      <c r="A102" s="186">
        <v>1988</v>
      </c>
      <c r="B102" s="96">
        <v>144414.68651933683</v>
      </c>
      <c r="C102" s="154">
        <v>82109.08238011731</v>
      </c>
      <c r="D102" s="155">
        <v>56.85646270410529</v>
      </c>
      <c r="E102" s="154">
        <v>62305.604139219526</v>
      </c>
      <c r="F102" s="166">
        <v>43.143537295894717</v>
      </c>
      <c r="G102" s="7"/>
      <c r="H102" s="7"/>
      <c r="I102" s="7"/>
      <c r="J102" s="7"/>
      <c r="K102" s="7"/>
      <c r="L102" s="7"/>
      <c r="M102" s="7"/>
      <c r="N102" s="7"/>
      <c r="O102" s="7"/>
      <c r="P102" s="7"/>
      <c r="Q102" s="7"/>
      <c r="R102" s="7"/>
      <c r="S102" s="7"/>
      <c r="T102" s="7"/>
    </row>
    <row r="103" spans="1:20" ht="20.100000000000001" customHeight="1">
      <c r="A103" s="186">
        <v>1989</v>
      </c>
      <c r="B103" s="96">
        <v>220592.31773702108</v>
      </c>
      <c r="C103" s="154">
        <v>155102.62617963413</v>
      </c>
      <c r="D103" s="155">
        <v>70.311889267394875</v>
      </c>
      <c r="E103" s="154">
        <v>65489.691557386934</v>
      </c>
      <c r="F103" s="166">
        <v>29.688110732605118</v>
      </c>
      <c r="G103" s="7"/>
      <c r="H103" s="7"/>
      <c r="I103" s="7"/>
      <c r="J103" s="7"/>
      <c r="K103" s="7"/>
      <c r="L103" s="7"/>
      <c r="M103" s="7"/>
      <c r="N103" s="7"/>
      <c r="O103" s="7"/>
      <c r="P103" s="7"/>
      <c r="Q103" s="7"/>
      <c r="R103" s="7"/>
      <c r="S103" s="7"/>
      <c r="T103" s="7"/>
    </row>
    <row r="104" spans="1:20" ht="20.100000000000001" customHeight="1">
      <c r="A104" s="186">
        <v>1990</v>
      </c>
      <c r="B104" s="96">
        <v>310962.22208306403</v>
      </c>
      <c r="C104" s="154">
        <v>198920.85689405992</v>
      </c>
      <c r="D104" s="155">
        <v>63.969460843679052</v>
      </c>
      <c r="E104" s="154">
        <v>112041.36518900414</v>
      </c>
      <c r="F104" s="166">
        <v>36.030539156320962</v>
      </c>
      <c r="G104" s="7"/>
      <c r="H104" s="7"/>
      <c r="I104" s="7"/>
      <c r="J104" s="7"/>
      <c r="K104" s="7"/>
      <c r="L104" s="7"/>
      <c r="M104" s="7"/>
      <c r="N104" s="7"/>
      <c r="O104" s="7"/>
      <c r="P104" s="7"/>
      <c r="Q104" s="7"/>
      <c r="R104" s="7"/>
      <c r="S104" s="7"/>
      <c r="T104" s="7"/>
    </row>
    <row r="105" spans="1:20" ht="20.100000000000001" customHeight="1">
      <c r="A105" s="186">
        <v>1991</v>
      </c>
      <c r="B105" s="96">
        <v>310240.84750414209</v>
      </c>
      <c r="C105" s="154">
        <v>236479.34036356767</v>
      </c>
      <c r="D105" s="155">
        <v>76.224437325394547</v>
      </c>
      <c r="E105" s="154">
        <v>73761.507140574424</v>
      </c>
      <c r="F105" s="166">
        <v>23.775562674605453</v>
      </c>
      <c r="G105" s="7"/>
      <c r="H105" s="7"/>
      <c r="I105" s="7"/>
      <c r="J105" s="7"/>
      <c r="K105" s="7"/>
      <c r="L105" s="7"/>
      <c r="M105" s="7"/>
      <c r="N105" s="7"/>
      <c r="O105" s="7"/>
      <c r="P105" s="7"/>
      <c r="Q105" s="7"/>
      <c r="R105" s="7"/>
      <c r="S105" s="7"/>
      <c r="T105" s="7"/>
    </row>
    <row r="106" spans="1:20" ht="20.100000000000001" customHeight="1">
      <c r="A106" s="186">
        <v>1992</v>
      </c>
      <c r="B106" s="96">
        <v>324085.08566114935</v>
      </c>
      <c r="C106" s="154">
        <v>232477.6754581407</v>
      </c>
      <c r="D106" s="155">
        <v>71.733531021297978</v>
      </c>
      <c r="E106" s="154">
        <v>91607.410203008651</v>
      </c>
      <c r="F106" s="166">
        <v>28.266468978702019</v>
      </c>
      <c r="G106" s="7"/>
      <c r="H106" s="7"/>
      <c r="I106" s="7"/>
      <c r="J106" s="7"/>
      <c r="K106" s="7"/>
      <c r="L106" s="7"/>
      <c r="M106" s="7"/>
      <c r="N106" s="7"/>
      <c r="O106" s="7"/>
      <c r="P106" s="7"/>
      <c r="Q106" s="7"/>
      <c r="R106" s="7"/>
      <c r="S106" s="7"/>
      <c r="T106" s="7"/>
    </row>
    <row r="107" spans="1:20" ht="20.100000000000001" customHeight="1">
      <c r="A107" s="186">
        <v>1993</v>
      </c>
      <c r="B107" s="96">
        <v>319932.7960185039</v>
      </c>
      <c r="C107" s="154">
        <v>220250.3660248915</v>
      </c>
      <c r="D107" s="155">
        <v>68.842697205744713</v>
      </c>
      <c r="E107" s="154">
        <v>99682.429993612415</v>
      </c>
      <c r="F107" s="166">
        <v>31.157302794255298</v>
      </c>
      <c r="G107" s="7"/>
      <c r="H107" s="7"/>
      <c r="I107" s="7"/>
      <c r="J107" s="7"/>
      <c r="K107" s="7"/>
      <c r="L107" s="7"/>
      <c r="M107" s="7"/>
      <c r="N107" s="7"/>
      <c r="O107" s="7"/>
      <c r="P107" s="7"/>
      <c r="Q107" s="7"/>
      <c r="R107" s="7"/>
      <c r="S107" s="7"/>
      <c r="T107" s="7"/>
    </row>
    <row r="108" spans="1:20" ht="20.100000000000001" customHeight="1">
      <c r="A108" s="186">
        <v>1994</v>
      </c>
      <c r="B108" s="96">
        <v>316495.04781099566</v>
      </c>
      <c r="C108" s="154">
        <v>209293.42640288896</v>
      </c>
      <c r="D108" s="155">
        <v>66.12849959278816</v>
      </c>
      <c r="E108" s="154">
        <v>107201.6214081067</v>
      </c>
      <c r="F108" s="166">
        <v>33.87150040721184</v>
      </c>
      <c r="G108" s="7"/>
      <c r="H108" s="7"/>
      <c r="I108" s="7"/>
      <c r="J108" s="7"/>
      <c r="K108" s="7"/>
      <c r="L108" s="7"/>
      <c r="M108" s="7"/>
      <c r="N108" s="7"/>
      <c r="O108" s="7"/>
      <c r="P108" s="7"/>
      <c r="Q108" s="7"/>
      <c r="R108" s="7"/>
      <c r="S108" s="7"/>
      <c r="T108" s="7"/>
    </row>
    <row r="109" spans="1:20" ht="20.100000000000001" customHeight="1">
      <c r="A109" s="186">
        <v>1995</v>
      </c>
      <c r="B109" s="96">
        <v>315845.77726198646</v>
      </c>
      <c r="C109" s="156">
        <v>207262.74025961111</v>
      </c>
      <c r="D109" s="157">
        <v>65.621501118785474</v>
      </c>
      <c r="E109" s="156">
        <v>108583.03700237536</v>
      </c>
      <c r="F109" s="167">
        <v>34.37849888121454</v>
      </c>
      <c r="G109" s="7"/>
      <c r="H109" s="7"/>
      <c r="I109" s="7"/>
      <c r="J109" s="7"/>
      <c r="K109" s="7"/>
      <c r="L109" s="7"/>
      <c r="M109" s="7"/>
      <c r="N109" s="7"/>
      <c r="O109" s="7"/>
      <c r="P109" s="7"/>
      <c r="Q109" s="7"/>
      <c r="R109" s="7"/>
      <c r="S109" s="7"/>
      <c r="T109" s="7"/>
    </row>
    <row r="110" spans="1:20" ht="20.100000000000001" customHeight="1">
      <c r="A110" s="186">
        <v>1996</v>
      </c>
      <c r="B110" s="96">
        <v>327044.11256048293</v>
      </c>
      <c r="C110" s="156">
        <v>213763.22258376027</v>
      </c>
      <c r="D110" s="157">
        <v>65.362198667993852</v>
      </c>
      <c r="E110" s="156">
        <v>113280.88997672264</v>
      </c>
      <c r="F110" s="167">
        <v>34.637801332006148</v>
      </c>
      <c r="G110" s="7"/>
      <c r="H110" s="7"/>
      <c r="I110" s="7"/>
      <c r="J110" s="7"/>
      <c r="K110" s="7"/>
      <c r="L110" s="7"/>
      <c r="M110" s="7"/>
      <c r="N110" s="7"/>
      <c r="O110" s="7"/>
      <c r="P110" s="7"/>
      <c r="Q110" s="7"/>
      <c r="R110" s="7"/>
      <c r="S110" s="7"/>
      <c r="T110" s="7"/>
    </row>
    <row r="111" spans="1:20" ht="20.100000000000001" customHeight="1">
      <c r="A111" s="186">
        <v>1997</v>
      </c>
      <c r="B111" s="96">
        <v>336628.56114356354</v>
      </c>
      <c r="C111" s="156">
        <v>221409.57847765399</v>
      </c>
      <c r="D111" s="157">
        <v>65.772665790894791</v>
      </c>
      <c r="E111" s="156">
        <v>115218.98266590956</v>
      </c>
      <c r="F111" s="167">
        <v>34.227334209105202</v>
      </c>
      <c r="G111" s="7"/>
      <c r="H111" s="7"/>
      <c r="I111" s="7"/>
      <c r="J111" s="7"/>
      <c r="K111" s="7"/>
      <c r="L111" s="7"/>
      <c r="M111" s="7"/>
      <c r="N111" s="7"/>
      <c r="O111" s="7"/>
      <c r="P111" s="7"/>
      <c r="Q111" s="7"/>
      <c r="R111" s="7"/>
      <c r="S111" s="7"/>
      <c r="T111" s="7"/>
    </row>
    <row r="112" spans="1:20" ht="20.100000000000001" customHeight="1">
      <c r="A112" s="186">
        <v>1998</v>
      </c>
      <c r="B112" s="96">
        <v>353555.55691146379</v>
      </c>
      <c r="C112" s="156">
        <v>229617.85101840878</v>
      </c>
      <c r="D112" s="157">
        <v>64.945337876816041</v>
      </c>
      <c r="E112" s="156">
        <v>123937.705893055</v>
      </c>
      <c r="F112" s="167">
        <v>35.054662123183952</v>
      </c>
      <c r="G112" s="7"/>
      <c r="H112" s="7"/>
      <c r="I112" s="7"/>
      <c r="J112" s="7"/>
      <c r="K112" s="7"/>
      <c r="L112" s="7"/>
      <c r="M112" s="7"/>
      <c r="N112" s="7"/>
      <c r="O112" s="7"/>
      <c r="P112" s="7"/>
      <c r="Q112" s="7"/>
      <c r="R112" s="7"/>
      <c r="S112" s="7"/>
      <c r="T112" s="7"/>
    </row>
    <row r="113" spans="1:32" ht="20.100000000000001" customHeight="1">
      <c r="A113" s="186">
        <v>1999</v>
      </c>
      <c r="B113" s="96">
        <v>346323.08785329212</v>
      </c>
      <c r="C113" s="156">
        <v>218020.98985586289</v>
      </c>
      <c r="D113" s="157">
        <v>62.953062473334143</v>
      </c>
      <c r="E113" s="156">
        <v>128302.09799742923</v>
      </c>
      <c r="F113" s="167">
        <v>37.04693752666585</v>
      </c>
      <c r="G113" s="7"/>
      <c r="H113" s="7"/>
      <c r="I113" s="7"/>
      <c r="J113" s="7"/>
      <c r="K113" s="7"/>
      <c r="L113" s="7"/>
      <c r="M113" s="7"/>
      <c r="N113" s="7"/>
      <c r="O113" s="7"/>
      <c r="P113" s="7"/>
      <c r="Q113" s="7"/>
      <c r="R113" s="7"/>
      <c r="S113" s="7"/>
      <c r="T113" s="7"/>
    </row>
    <row r="114" spans="1:32" ht="20.100000000000001" customHeight="1">
      <c r="A114" s="186">
        <v>2000</v>
      </c>
      <c r="B114" s="96">
        <v>373547.57096486673</v>
      </c>
      <c r="C114" s="156">
        <v>231409.80435968985</v>
      </c>
      <c r="D114" s="157">
        <v>61.949219415873181</v>
      </c>
      <c r="E114" s="156">
        <v>142137.76660517688</v>
      </c>
      <c r="F114" s="167">
        <v>38.050780584126827</v>
      </c>
      <c r="G114" s="7"/>
      <c r="H114" s="7"/>
      <c r="I114" s="7"/>
      <c r="J114" s="7"/>
      <c r="K114" s="7"/>
      <c r="L114" s="7"/>
      <c r="M114" s="7"/>
      <c r="N114" s="7"/>
      <c r="O114" s="7"/>
      <c r="P114" s="7"/>
      <c r="Q114" s="7"/>
      <c r="R114" s="7"/>
      <c r="S114" s="7"/>
      <c r="T114" s="7"/>
    </row>
    <row r="115" spans="1:32" ht="20.100000000000001" customHeight="1">
      <c r="A115" s="186">
        <v>2001</v>
      </c>
      <c r="B115" s="96">
        <v>372081.74111274118</v>
      </c>
      <c r="C115" s="158">
        <v>232237.90608493271</v>
      </c>
      <c r="D115" s="159">
        <v>62.415829755689188</v>
      </c>
      <c r="E115" s="158">
        <v>139843.83502780844</v>
      </c>
      <c r="F115" s="168">
        <v>37.584170244310805</v>
      </c>
      <c r="G115" s="7"/>
      <c r="H115" s="7"/>
      <c r="I115" s="7"/>
      <c r="J115" s="7"/>
      <c r="K115" s="7"/>
      <c r="L115" s="7"/>
      <c r="M115" s="7"/>
      <c r="N115" s="7"/>
      <c r="O115" s="7"/>
      <c r="P115" s="7"/>
      <c r="Q115" s="7"/>
      <c r="R115" s="7"/>
      <c r="S115" s="7"/>
      <c r="T115" s="7"/>
    </row>
    <row r="116" spans="1:32" ht="20.100000000000001" customHeight="1">
      <c r="A116" s="186">
        <v>2002</v>
      </c>
      <c r="B116" s="96">
        <v>370251.83650994929</v>
      </c>
      <c r="C116" s="158">
        <v>220454.60588651046</v>
      </c>
      <c r="D116" s="159">
        <v>59.541799431584039</v>
      </c>
      <c r="E116" s="158">
        <v>149797.23062343881</v>
      </c>
      <c r="F116" s="168">
        <v>40.458200568415954</v>
      </c>
      <c r="G116" s="7"/>
      <c r="H116" s="7"/>
      <c r="I116" s="7"/>
      <c r="J116" s="7"/>
      <c r="K116" s="7"/>
      <c r="L116" s="7"/>
      <c r="M116" s="7"/>
      <c r="N116" s="7"/>
      <c r="O116" s="7"/>
      <c r="P116" s="7"/>
      <c r="Q116" s="7"/>
      <c r="R116" s="7"/>
      <c r="S116" s="7"/>
      <c r="T116" s="7"/>
    </row>
    <row r="117" spans="1:32" ht="20.100000000000001" customHeight="1">
      <c r="A117" s="186">
        <v>2003</v>
      </c>
      <c r="B117" s="96">
        <v>411200.20392989082</v>
      </c>
      <c r="C117" s="158">
        <v>250841.87655606761</v>
      </c>
      <c r="D117" s="159">
        <v>61.002371632781546</v>
      </c>
      <c r="E117" s="158">
        <v>160358.32737382321</v>
      </c>
      <c r="F117" s="168">
        <v>38.997628367218446</v>
      </c>
      <c r="G117" s="7"/>
      <c r="H117" s="7"/>
      <c r="I117" s="7"/>
      <c r="J117" s="7"/>
      <c r="K117" s="7"/>
      <c r="L117" s="7"/>
      <c r="M117" s="7"/>
      <c r="N117" s="7"/>
      <c r="O117" s="7"/>
      <c r="P117" s="7"/>
      <c r="Q117" s="7"/>
      <c r="R117" s="7"/>
      <c r="S117" s="7"/>
      <c r="T117" s="7"/>
    </row>
    <row r="118" spans="1:32" ht="20.100000000000001" customHeight="1">
      <c r="A118" s="186">
        <v>2004</v>
      </c>
      <c r="B118" s="96">
        <v>468702.02358569624</v>
      </c>
      <c r="C118" s="158">
        <v>287160.35764864954</v>
      </c>
      <c r="D118" s="159">
        <v>61.267146971501376</v>
      </c>
      <c r="E118" s="158">
        <v>181541.66593704672</v>
      </c>
      <c r="F118" s="168">
        <v>38.732853028498631</v>
      </c>
      <c r="G118" s="7"/>
      <c r="H118" s="7"/>
      <c r="I118" s="7"/>
      <c r="J118" s="7"/>
      <c r="K118" s="7"/>
      <c r="L118" s="7"/>
      <c r="M118" s="7"/>
      <c r="N118" s="7"/>
      <c r="O118" s="7"/>
      <c r="P118" s="7"/>
      <c r="Q118" s="7"/>
      <c r="R118" s="7"/>
      <c r="S118" s="7"/>
      <c r="T118" s="7"/>
    </row>
    <row r="119" spans="1:32" ht="20.100000000000001" customHeight="1">
      <c r="A119" s="186">
        <v>2005</v>
      </c>
      <c r="B119" s="96">
        <v>491664.16788892582</v>
      </c>
      <c r="C119" s="158">
        <v>291454.85795735818</v>
      </c>
      <c r="D119" s="159">
        <v>59.27925543339618</v>
      </c>
      <c r="E119" s="158">
        <v>200209.30993156764</v>
      </c>
      <c r="F119" s="168">
        <v>40.72074456660382</v>
      </c>
      <c r="G119" s="7"/>
      <c r="H119" s="7"/>
      <c r="I119" s="7"/>
      <c r="J119" s="7"/>
      <c r="K119" s="7"/>
      <c r="L119" s="7"/>
      <c r="M119" s="7"/>
      <c r="N119" s="7"/>
      <c r="O119" s="7"/>
      <c r="P119" s="7"/>
      <c r="Q119" s="7"/>
      <c r="R119" s="7"/>
      <c r="S119" s="7"/>
      <c r="T119" s="7"/>
    </row>
    <row r="120" spans="1:32" ht="20.100000000000001" customHeight="1">
      <c r="A120" s="186">
        <v>2006</v>
      </c>
      <c r="B120" s="96">
        <v>517312.66700759577</v>
      </c>
      <c r="C120" s="158">
        <v>298734.72952096752</v>
      </c>
      <c r="D120" s="159">
        <v>57.747422124612534</v>
      </c>
      <c r="E120" s="158">
        <v>218577.93748662825</v>
      </c>
      <c r="F120" s="168">
        <v>42.252577875387466</v>
      </c>
      <c r="G120" s="7"/>
      <c r="H120" s="7"/>
      <c r="I120" s="7"/>
      <c r="J120" s="7"/>
      <c r="K120" s="7"/>
      <c r="L120" s="7"/>
      <c r="M120" s="7"/>
      <c r="N120" s="7"/>
      <c r="O120" s="7"/>
      <c r="P120" s="7"/>
      <c r="Q120" s="7"/>
      <c r="R120" s="7"/>
      <c r="S120" s="7"/>
      <c r="T120" s="7"/>
    </row>
    <row r="121" spans="1:32" ht="20.100000000000001" customHeight="1">
      <c r="A121" s="186">
        <v>2007</v>
      </c>
      <c r="B121" s="96">
        <v>545367.26154197159</v>
      </c>
      <c r="C121" s="158">
        <v>307444.57585600001</v>
      </c>
      <c r="D121" s="159">
        <v>56.373859880538326</v>
      </c>
      <c r="E121" s="158">
        <v>237922.68568597158</v>
      </c>
      <c r="F121" s="168">
        <v>43.626140119461681</v>
      </c>
      <c r="G121" s="7"/>
      <c r="H121" s="7"/>
      <c r="I121" s="7"/>
      <c r="J121" s="7"/>
      <c r="K121" s="7"/>
      <c r="L121" s="7"/>
      <c r="M121" s="7"/>
      <c r="N121" s="7"/>
      <c r="O121" s="7"/>
      <c r="P121" s="7"/>
      <c r="Q121" s="7"/>
      <c r="R121" s="7"/>
      <c r="S121" s="7"/>
      <c r="T121" s="7"/>
    </row>
    <row r="122" spans="1:32" ht="20.100000000000001" customHeight="1">
      <c r="A122" s="186">
        <v>2008</v>
      </c>
      <c r="B122" s="96">
        <v>580130.37393232936</v>
      </c>
      <c r="C122" s="158">
        <v>330514.71678226191</v>
      </c>
      <c r="D122" s="159">
        <v>56.97248957021781</v>
      </c>
      <c r="E122" s="158">
        <v>249615.65715006745</v>
      </c>
      <c r="F122" s="168">
        <v>43.02751042978219</v>
      </c>
      <c r="G122" s="7"/>
      <c r="H122" s="7"/>
      <c r="I122" s="7"/>
      <c r="J122" s="7"/>
      <c r="K122" s="7"/>
      <c r="L122" s="7"/>
      <c r="M122" s="7"/>
      <c r="N122" s="7"/>
      <c r="O122" s="7"/>
      <c r="P122" s="7"/>
      <c r="Q122" s="7"/>
      <c r="R122" s="7"/>
      <c r="S122" s="7"/>
      <c r="T122" s="7"/>
    </row>
    <row r="123" spans="1:32" ht="20.100000000000001" customHeight="1">
      <c r="A123" s="186">
        <v>2009</v>
      </c>
      <c r="B123" s="96">
        <v>551525.35861202562</v>
      </c>
      <c r="C123" s="158">
        <v>284570.32188472769</v>
      </c>
      <c r="D123" s="159">
        <v>51.59696058235297</v>
      </c>
      <c r="E123" s="158">
        <v>266955.03672729793</v>
      </c>
      <c r="F123" s="168">
        <v>48.403039417647037</v>
      </c>
      <c r="G123" s="7"/>
      <c r="H123" s="7"/>
      <c r="I123" s="7"/>
      <c r="J123" s="7"/>
      <c r="K123" s="7"/>
      <c r="L123" s="7"/>
      <c r="M123" s="7"/>
      <c r="N123" s="7"/>
      <c r="O123" s="7"/>
      <c r="P123" s="7"/>
      <c r="Q123" s="7"/>
      <c r="R123" s="7"/>
      <c r="S123" s="7"/>
      <c r="T123" s="7"/>
    </row>
    <row r="124" spans="1:32" ht="20.100000000000001" customHeight="1">
      <c r="A124" s="186" t="s">
        <v>43</v>
      </c>
      <c r="B124" s="96">
        <v>567849.78314210253</v>
      </c>
      <c r="C124" s="158">
        <v>290367.81290307624</v>
      </c>
      <c r="D124" s="159">
        <v>51.134617203932734</v>
      </c>
      <c r="E124" s="158">
        <v>277481.9702390263</v>
      </c>
      <c r="F124" s="168">
        <v>48.865382796067273</v>
      </c>
      <c r="G124" s="7"/>
      <c r="H124" s="7"/>
      <c r="I124" s="7"/>
      <c r="J124" s="7"/>
      <c r="K124" s="7"/>
      <c r="L124" s="7"/>
      <c r="M124" s="7"/>
      <c r="N124" s="7"/>
      <c r="O124" s="7"/>
      <c r="P124" s="7"/>
      <c r="Q124" s="7"/>
      <c r="R124" s="7"/>
      <c r="S124" s="7"/>
      <c r="T124" s="7"/>
    </row>
    <row r="125" spans="1:32" ht="20.100000000000001" customHeight="1">
      <c r="A125" s="710" t="s">
        <v>253</v>
      </c>
      <c r="B125" s="711"/>
      <c r="C125" s="711"/>
      <c r="D125" s="711"/>
      <c r="E125" s="711"/>
      <c r="F125" s="712"/>
      <c r="G125" s="7"/>
      <c r="H125" s="7"/>
      <c r="I125" s="7"/>
      <c r="J125" s="7"/>
      <c r="K125" s="7"/>
      <c r="L125" s="7"/>
      <c r="M125" s="7"/>
      <c r="N125" s="7"/>
      <c r="O125" s="7"/>
      <c r="P125" s="7"/>
      <c r="Q125" s="7"/>
      <c r="R125" s="7"/>
      <c r="S125" s="7"/>
      <c r="T125" s="7"/>
    </row>
    <row r="126" spans="1:32" ht="20.100000000000001" customHeight="1">
      <c r="A126" s="170"/>
      <c r="B126" s="171">
        <f>B124/B94*100-100</f>
        <v>137.22397893262448</v>
      </c>
      <c r="C126" s="171">
        <f>C124/C94*100-100</f>
        <v>84.988904854187496</v>
      </c>
      <c r="D126" s="171" t="s">
        <v>4</v>
      </c>
      <c r="E126" s="172">
        <f>E124/E94*100-100</f>
        <v>236.71786582248069</v>
      </c>
      <c r="F126" s="188" t="s">
        <v>4</v>
      </c>
      <c r="G126" s="7"/>
      <c r="H126" s="7"/>
      <c r="I126" s="7"/>
      <c r="J126" s="7"/>
      <c r="K126" s="7"/>
      <c r="L126" s="7"/>
      <c r="M126" s="7"/>
      <c r="N126" s="7"/>
      <c r="O126" s="7"/>
      <c r="P126" s="7"/>
      <c r="Q126" s="7"/>
      <c r="R126" s="7"/>
      <c r="S126" s="7"/>
      <c r="T126" s="7"/>
    </row>
    <row r="127" spans="1:32" s="44" customFormat="1" ht="15" customHeight="1">
      <c r="A127" s="140" t="s">
        <v>15</v>
      </c>
      <c r="B127" s="140"/>
      <c r="C127" s="140"/>
      <c r="D127" s="140"/>
      <c r="E127" s="173"/>
      <c r="F127" s="174"/>
      <c r="G127" s="175"/>
      <c r="H127" s="175"/>
      <c r="I127" s="175"/>
      <c r="J127" s="175"/>
      <c r="K127" s="175"/>
      <c r="L127" s="175"/>
      <c r="M127" s="175"/>
      <c r="N127" s="175"/>
      <c r="O127" s="175"/>
      <c r="P127" s="175"/>
      <c r="Q127" s="175"/>
      <c r="R127" s="175"/>
      <c r="S127" s="175"/>
      <c r="T127" s="175"/>
      <c r="Z127" s="262"/>
      <c r="AF127" s="262"/>
    </row>
    <row r="128" spans="1:32" s="37" customFormat="1" ht="12">
      <c r="A128" s="28" t="s">
        <v>267</v>
      </c>
      <c r="D128" s="97"/>
      <c r="E128" s="97"/>
      <c r="F128" s="97"/>
      <c r="G128" s="97"/>
      <c r="H128" s="97"/>
      <c r="I128" s="97"/>
      <c r="J128" s="97"/>
      <c r="K128" s="97"/>
      <c r="L128" s="97"/>
      <c r="M128" s="97"/>
      <c r="N128" s="97"/>
      <c r="O128" s="97"/>
      <c r="P128" s="97"/>
      <c r="Q128" s="97"/>
      <c r="R128" s="97"/>
      <c r="S128" s="97"/>
      <c r="T128" s="97"/>
      <c r="Z128" s="265"/>
      <c r="AF128" s="265"/>
    </row>
    <row r="129" spans="1:32" s="37" customFormat="1" ht="15" customHeight="1">
      <c r="A129" s="754" t="s">
        <v>284</v>
      </c>
      <c r="B129" s="754"/>
      <c r="C129" s="754"/>
      <c r="D129" s="754"/>
      <c r="E129" s="754"/>
      <c r="F129" s="754"/>
      <c r="G129" s="754"/>
      <c r="H129" s="110"/>
      <c r="I129" s="110"/>
      <c r="J129" s="110"/>
      <c r="K129" s="110"/>
      <c r="L129" s="110"/>
      <c r="M129" s="110"/>
      <c r="N129" s="110"/>
      <c r="O129" s="110"/>
      <c r="P129" s="110"/>
      <c r="Q129" s="110"/>
      <c r="R129" s="110"/>
      <c r="S129" s="110"/>
      <c r="T129" s="110"/>
      <c r="Z129" s="265"/>
      <c r="AF129" s="265"/>
    </row>
    <row r="130" spans="1:32" s="176" customFormat="1" ht="12">
      <c r="A130" s="152" t="s">
        <v>265</v>
      </c>
      <c r="B130" s="150"/>
      <c r="C130" s="150"/>
      <c r="D130" s="150"/>
      <c r="E130" s="150"/>
      <c r="F130" s="150"/>
      <c r="G130" s="150"/>
      <c r="H130" s="150"/>
      <c r="I130" s="150"/>
      <c r="J130" s="150"/>
      <c r="K130" s="150"/>
      <c r="L130" s="150"/>
      <c r="M130" s="150"/>
      <c r="N130" s="150"/>
      <c r="O130" s="150"/>
      <c r="P130" s="150"/>
      <c r="Q130" s="150"/>
      <c r="R130" s="150"/>
      <c r="S130" s="150"/>
      <c r="T130" s="150"/>
      <c r="Z130" s="263"/>
      <c r="AF130" s="263"/>
    </row>
    <row r="131" spans="1:32" s="151" customFormat="1">
      <c r="A131" s="152"/>
      <c r="B131" s="150"/>
      <c r="C131" s="150"/>
      <c r="D131" s="150"/>
      <c r="E131" s="150"/>
      <c r="F131" s="150"/>
      <c r="G131" s="150"/>
      <c r="H131" s="150"/>
      <c r="I131" s="150"/>
      <c r="J131" s="150"/>
      <c r="K131" s="150"/>
      <c r="L131" s="150"/>
      <c r="M131" s="150"/>
      <c r="N131" s="150"/>
      <c r="O131" s="150"/>
      <c r="P131" s="150"/>
      <c r="Q131" s="150"/>
      <c r="R131" s="150"/>
      <c r="S131" s="150"/>
      <c r="T131" s="150"/>
      <c r="Z131" s="266"/>
      <c r="AF131" s="266"/>
    </row>
    <row r="132" spans="1:32" s="10" customFormat="1" ht="24.95" customHeight="1">
      <c r="A132" s="748" t="s">
        <v>268</v>
      </c>
      <c r="B132" s="748"/>
      <c r="C132" s="748"/>
      <c r="D132" s="748"/>
      <c r="E132" s="748"/>
      <c r="F132" s="748"/>
      <c r="G132" s="748"/>
      <c r="H132" s="114"/>
      <c r="I132" s="114"/>
      <c r="J132" s="114"/>
      <c r="K132" s="114"/>
      <c r="L132" s="114"/>
      <c r="M132" s="114"/>
      <c r="N132" s="114"/>
      <c r="O132" s="114"/>
      <c r="P132" s="114"/>
      <c r="Q132" s="114"/>
      <c r="R132" s="114"/>
      <c r="S132" s="114"/>
      <c r="T132" s="114"/>
      <c r="Z132" s="264"/>
      <c r="AF132" s="264"/>
    </row>
    <row r="133" spans="1:32" s="37" customFormat="1" ht="15" customHeight="1">
      <c r="A133" s="729" t="s">
        <v>16</v>
      </c>
      <c r="B133" s="729"/>
      <c r="C133" s="113"/>
      <c r="D133" s="113"/>
      <c r="E133" s="113"/>
      <c r="F133" s="113"/>
      <c r="G133" s="113"/>
      <c r="H133" s="113"/>
      <c r="I133" s="113"/>
      <c r="J133" s="113"/>
      <c r="K133" s="113"/>
      <c r="L133" s="113"/>
      <c r="M133" s="113"/>
      <c r="N133" s="113"/>
      <c r="O133" s="113"/>
      <c r="P133" s="113"/>
      <c r="Q133" s="113"/>
      <c r="R133" s="113"/>
      <c r="S133" s="113"/>
      <c r="T133" s="113"/>
      <c r="Z133" s="265"/>
      <c r="AF133" s="265"/>
    </row>
    <row r="134" spans="1:32" s="31" customFormat="1" ht="15" customHeight="1">
      <c r="A134" s="749" t="s">
        <v>6</v>
      </c>
      <c r="B134" s="755" t="s">
        <v>1</v>
      </c>
      <c r="C134" s="755"/>
      <c r="D134" s="751" t="s">
        <v>8</v>
      </c>
      <c r="E134" s="751"/>
      <c r="F134" s="751" t="s">
        <v>9</v>
      </c>
      <c r="G134" s="752"/>
      <c r="H134" s="200"/>
      <c r="I134" s="200"/>
      <c r="J134" s="200"/>
      <c r="K134" s="200"/>
      <c r="L134" s="200"/>
      <c r="M134" s="200"/>
      <c r="N134" s="200"/>
      <c r="O134" s="200"/>
      <c r="P134" s="200"/>
      <c r="Q134" s="200"/>
      <c r="R134" s="200"/>
      <c r="S134" s="200"/>
      <c r="T134" s="200"/>
      <c r="Z134" s="259"/>
      <c r="AF134" s="259"/>
    </row>
    <row r="135" spans="1:32" s="31" customFormat="1" ht="30" customHeight="1">
      <c r="A135" s="750"/>
      <c r="B135" s="242" t="s">
        <v>10</v>
      </c>
      <c r="C135" s="243" t="s">
        <v>289</v>
      </c>
      <c r="D135" s="243" t="s">
        <v>10</v>
      </c>
      <c r="E135" s="243" t="s">
        <v>289</v>
      </c>
      <c r="F135" s="243" t="s">
        <v>10</v>
      </c>
      <c r="G135" s="244" t="s">
        <v>289</v>
      </c>
      <c r="H135" s="153"/>
      <c r="I135" s="153"/>
      <c r="J135" s="153"/>
      <c r="K135" s="153"/>
      <c r="L135" s="153"/>
      <c r="M135" s="153"/>
      <c r="N135" s="153"/>
      <c r="O135" s="153"/>
      <c r="P135" s="153"/>
      <c r="Q135" s="153"/>
      <c r="R135" s="153"/>
      <c r="S135" s="153"/>
      <c r="T135" s="153"/>
      <c r="Z135" s="259"/>
      <c r="AF135" s="259"/>
    </row>
    <row r="136" spans="1:32" s="31" customFormat="1" ht="20.100000000000001" customHeight="1">
      <c r="A136" s="186">
        <v>1970</v>
      </c>
      <c r="B136" s="96">
        <v>3267.1996135194722</v>
      </c>
      <c r="C136" s="184" t="s">
        <v>4</v>
      </c>
      <c r="D136" s="154">
        <v>2142.8910886485519</v>
      </c>
      <c r="E136" s="155" t="s">
        <v>4</v>
      </c>
      <c r="F136" s="154">
        <v>1124.3085248709201</v>
      </c>
      <c r="G136" s="166" t="s">
        <v>4</v>
      </c>
      <c r="H136" s="155"/>
      <c r="I136" s="155"/>
      <c r="J136" s="155"/>
      <c r="K136" s="155"/>
      <c r="L136" s="155"/>
      <c r="M136" s="155"/>
      <c r="N136" s="155"/>
      <c r="O136" s="155"/>
      <c r="P136" s="155"/>
      <c r="Q136" s="155"/>
      <c r="R136" s="155"/>
      <c r="S136" s="155"/>
      <c r="T136" s="155"/>
      <c r="Z136" s="259"/>
      <c r="AF136" s="259"/>
    </row>
    <row r="137" spans="1:32" s="31" customFormat="1" ht="20.100000000000001" customHeight="1">
      <c r="A137" s="186">
        <v>1971</v>
      </c>
      <c r="B137" s="96">
        <v>5023.0214778283662</v>
      </c>
      <c r="C137" s="185">
        <v>53.740881244090815</v>
      </c>
      <c r="D137" s="154">
        <v>3548.7114105172154</v>
      </c>
      <c r="E137" s="155">
        <v>65.603909098117839</v>
      </c>
      <c r="F137" s="154">
        <v>1474.3100673111508</v>
      </c>
      <c r="G137" s="166">
        <v>31.1303823370381</v>
      </c>
      <c r="H137" s="155"/>
      <c r="I137" s="155"/>
      <c r="J137" s="155"/>
      <c r="K137" s="155"/>
      <c r="L137" s="155"/>
      <c r="M137" s="155"/>
      <c r="N137" s="155"/>
      <c r="O137" s="155"/>
      <c r="P137" s="155"/>
      <c r="Q137" s="155"/>
      <c r="R137" s="155"/>
      <c r="S137" s="155"/>
      <c r="T137" s="155"/>
      <c r="Z137" s="259"/>
      <c r="AF137" s="259"/>
    </row>
    <row r="138" spans="1:32" s="31" customFormat="1" ht="20.100000000000001" customHeight="1">
      <c r="A138" s="186">
        <v>1972</v>
      </c>
      <c r="B138" s="96">
        <v>6584.0798268418494</v>
      </c>
      <c r="C138" s="185">
        <v>31.078074340394522</v>
      </c>
      <c r="D138" s="154">
        <v>4409.3433117009317</v>
      </c>
      <c r="E138" s="155">
        <v>24.251955192329405</v>
      </c>
      <c r="F138" s="154">
        <v>2174.7365151409176</v>
      </c>
      <c r="G138" s="166">
        <v>47.508761105267752</v>
      </c>
      <c r="H138" s="155"/>
      <c r="I138" s="155"/>
      <c r="J138" s="155"/>
      <c r="K138" s="155"/>
      <c r="L138" s="155"/>
      <c r="M138" s="155"/>
      <c r="N138" s="155"/>
      <c r="O138" s="155"/>
      <c r="P138" s="155"/>
      <c r="Q138" s="155"/>
      <c r="R138" s="155"/>
      <c r="S138" s="155"/>
      <c r="T138" s="155"/>
      <c r="Z138" s="259"/>
      <c r="AF138" s="259"/>
    </row>
    <row r="139" spans="1:32" s="31" customFormat="1" ht="20.100000000000001" customHeight="1">
      <c r="A139" s="186">
        <v>1973</v>
      </c>
      <c r="B139" s="96">
        <v>10486.556001884604</v>
      </c>
      <c r="C139" s="185">
        <v>59.271398246619299</v>
      </c>
      <c r="D139" s="154">
        <v>7633.1856424250391</v>
      </c>
      <c r="E139" s="155">
        <v>73.113888006159584</v>
      </c>
      <c r="F139" s="154">
        <v>2853.3703594595645</v>
      </c>
      <c r="G139" s="166">
        <v>31.205336351961392</v>
      </c>
      <c r="H139" s="155"/>
      <c r="I139" s="155"/>
      <c r="J139" s="155"/>
      <c r="K139" s="155"/>
      <c r="L139" s="155"/>
      <c r="M139" s="155"/>
      <c r="N139" s="155"/>
      <c r="O139" s="155"/>
      <c r="P139" s="155"/>
      <c r="Q139" s="155"/>
      <c r="R139" s="155"/>
      <c r="S139" s="155"/>
      <c r="T139" s="155"/>
      <c r="Z139" s="259"/>
      <c r="AF139" s="259"/>
    </row>
    <row r="140" spans="1:32" s="31" customFormat="1" ht="20.100000000000001" customHeight="1">
      <c r="A140" s="186" t="s">
        <v>12</v>
      </c>
      <c r="B140" s="96">
        <v>33826.444049186313</v>
      </c>
      <c r="C140" s="185">
        <v>222.56962193409493</v>
      </c>
      <c r="D140" s="154">
        <v>28785.581676611167</v>
      </c>
      <c r="E140" s="155">
        <v>277.11098648802255</v>
      </c>
      <c r="F140" s="154">
        <v>5040.8623725751486</v>
      </c>
      <c r="G140" s="166">
        <v>76.663444892933569</v>
      </c>
      <c r="H140" s="155"/>
      <c r="I140" s="155"/>
      <c r="J140" s="155"/>
      <c r="K140" s="155"/>
      <c r="L140" s="155"/>
      <c r="M140" s="155"/>
      <c r="N140" s="155"/>
      <c r="O140" s="155"/>
      <c r="P140" s="155"/>
      <c r="Q140" s="155"/>
      <c r="R140" s="155"/>
      <c r="S140" s="155"/>
      <c r="T140" s="155"/>
      <c r="Z140" s="259"/>
      <c r="AF140" s="259"/>
    </row>
    <row r="141" spans="1:32" s="31" customFormat="1" ht="20.100000000000001" customHeight="1">
      <c r="A141" s="186">
        <v>1975</v>
      </c>
      <c r="B141" s="96">
        <v>35660.813397203092</v>
      </c>
      <c r="C141" s="185">
        <v>5.4228855547141279</v>
      </c>
      <c r="D141" s="154">
        <v>27318.030149977621</v>
      </c>
      <c r="E141" s="155">
        <v>-5.0982173753534425</v>
      </c>
      <c r="F141" s="154">
        <v>8342.7832472254722</v>
      </c>
      <c r="G141" s="166">
        <v>65.503095117503108</v>
      </c>
      <c r="H141" s="155"/>
      <c r="I141" s="155"/>
      <c r="J141" s="155"/>
      <c r="K141" s="155"/>
      <c r="L141" s="155"/>
      <c r="M141" s="155"/>
      <c r="N141" s="155"/>
      <c r="O141" s="155"/>
      <c r="P141" s="155"/>
      <c r="Q141" s="155"/>
      <c r="R141" s="155"/>
      <c r="S141" s="155"/>
      <c r="T141" s="155"/>
      <c r="Z141" s="259"/>
      <c r="AF141" s="259"/>
    </row>
    <row r="142" spans="1:32" s="31" customFormat="1" ht="20.100000000000001" customHeight="1">
      <c r="A142" s="186">
        <v>1976</v>
      </c>
      <c r="B142" s="96">
        <v>44145.322648735098</v>
      </c>
      <c r="C142" s="185">
        <v>23.792248250280949</v>
      </c>
      <c r="D142" s="154">
        <v>33171.408139714375</v>
      </c>
      <c r="E142" s="155">
        <v>21.426793797361526</v>
      </c>
      <c r="F142" s="154">
        <v>10973.914509020726</v>
      </c>
      <c r="G142" s="166">
        <v>31.537811589079439</v>
      </c>
      <c r="H142" s="155"/>
      <c r="I142" s="155"/>
      <c r="J142" s="155"/>
      <c r="K142" s="155"/>
      <c r="L142" s="155"/>
      <c r="M142" s="155"/>
      <c r="N142" s="155"/>
      <c r="O142" s="155"/>
      <c r="P142" s="155"/>
      <c r="Q142" s="155"/>
      <c r="R142" s="155"/>
      <c r="S142" s="155"/>
      <c r="T142" s="155"/>
      <c r="Z142" s="259"/>
      <c r="AF142" s="259"/>
    </row>
    <row r="143" spans="1:32" s="31" customFormat="1" ht="20.100000000000001" customHeight="1">
      <c r="A143" s="186">
        <v>1977</v>
      </c>
      <c r="B143" s="96">
        <v>52056.209272837325</v>
      </c>
      <c r="C143" s="185">
        <v>17.920101495348106</v>
      </c>
      <c r="D143" s="154">
        <v>38215.605839260817</v>
      </c>
      <c r="E143" s="155">
        <v>15.206462379591585</v>
      </c>
      <c r="F143" s="154">
        <v>13840.603433576507</v>
      </c>
      <c r="G143" s="166">
        <v>26.122756124984562</v>
      </c>
      <c r="H143" s="155"/>
      <c r="I143" s="155"/>
      <c r="J143" s="155"/>
      <c r="K143" s="155"/>
      <c r="L143" s="155"/>
      <c r="M143" s="155"/>
      <c r="N143" s="155"/>
      <c r="O143" s="155"/>
      <c r="P143" s="155"/>
      <c r="Q143" s="155"/>
      <c r="R143" s="155"/>
      <c r="S143" s="155"/>
      <c r="T143" s="155"/>
      <c r="Z143" s="259"/>
      <c r="AF143" s="259"/>
    </row>
    <row r="144" spans="1:32" s="31" customFormat="1" ht="20.100000000000001" customHeight="1">
      <c r="A144" s="186">
        <v>1978</v>
      </c>
      <c r="B144" s="96">
        <v>51025.210318034631</v>
      </c>
      <c r="C144" s="185">
        <v>-1.980549427636987</v>
      </c>
      <c r="D144" s="154">
        <v>33781.729931316979</v>
      </c>
      <c r="E144" s="155">
        <v>-11.602265123293407</v>
      </c>
      <c r="F144" s="154">
        <v>17243.480386717652</v>
      </c>
      <c r="G144" s="166">
        <v>24.586189247254637</v>
      </c>
      <c r="H144" s="155"/>
      <c r="I144" s="155"/>
      <c r="J144" s="155"/>
      <c r="K144" s="155"/>
      <c r="L144" s="155"/>
      <c r="M144" s="155"/>
      <c r="N144" s="155"/>
      <c r="O144" s="155"/>
      <c r="P144" s="155"/>
      <c r="Q144" s="155"/>
      <c r="R144" s="155"/>
      <c r="S144" s="155"/>
      <c r="T144" s="155"/>
      <c r="Z144" s="259"/>
      <c r="AF144" s="259"/>
    </row>
    <row r="145" spans="1:32" s="31" customFormat="1" ht="20.100000000000001" customHeight="1">
      <c r="A145" s="186">
        <v>1979</v>
      </c>
      <c r="B145" s="96">
        <v>71062.532139770119</v>
      </c>
      <c r="C145" s="185">
        <v>39.26945464182316</v>
      </c>
      <c r="D145" s="154">
        <v>50445.906926313437</v>
      </c>
      <c r="E145" s="155">
        <v>49.328962811783413</v>
      </c>
      <c r="F145" s="154">
        <v>20616.625213456686</v>
      </c>
      <c r="G145" s="166">
        <v>19.561856139769247</v>
      </c>
      <c r="H145" s="155"/>
      <c r="I145" s="155"/>
      <c r="J145" s="155"/>
      <c r="K145" s="155"/>
      <c r="L145" s="155"/>
      <c r="M145" s="155"/>
      <c r="N145" s="155"/>
      <c r="O145" s="155"/>
      <c r="P145" s="155"/>
      <c r="Q145" s="155"/>
      <c r="R145" s="155"/>
      <c r="S145" s="155"/>
      <c r="T145" s="155"/>
      <c r="Z145" s="259"/>
      <c r="AF145" s="259"/>
    </row>
    <row r="146" spans="1:32" s="31" customFormat="1" ht="20.100000000000001" customHeight="1">
      <c r="A146" s="186">
        <v>1980</v>
      </c>
      <c r="B146" s="96">
        <v>93743.014290581646</v>
      </c>
      <c r="C146" s="185">
        <v>31.916231335807424</v>
      </c>
      <c r="D146" s="154">
        <v>69383.807660073144</v>
      </c>
      <c r="E146" s="155">
        <v>37.54100557934737</v>
      </c>
      <c r="F146" s="154">
        <v>24359.206630508499</v>
      </c>
      <c r="G146" s="166">
        <v>18.153220414604959</v>
      </c>
      <c r="H146" s="155"/>
      <c r="I146" s="155"/>
      <c r="J146" s="155"/>
      <c r="K146" s="155"/>
      <c r="L146" s="155"/>
      <c r="M146" s="155"/>
      <c r="N146" s="155"/>
      <c r="O146" s="155"/>
      <c r="P146" s="155"/>
      <c r="Q146" s="155"/>
      <c r="R146" s="155"/>
      <c r="S146" s="155"/>
      <c r="T146" s="155"/>
      <c r="Z146" s="259"/>
      <c r="AF146" s="259"/>
    </row>
    <row r="147" spans="1:32" s="31" customFormat="1" ht="20.100000000000001" customHeight="1">
      <c r="A147" s="186">
        <v>1981</v>
      </c>
      <c r="B147" s="96">
        <v>101685.64657567083</v>
      </c>
      <c r="C147" s="185">
        <v>8.4727724462420895</v>
      </c>
      <c r="D147" s="154">
        <v>67246.772044669589</v>
      </c>
      <c r="E147" s="155">
        <v>-3.0800206668872505</v>
      </c>
      <c r="F147" s="154">
        <v>34438.874531001245</v>
      </c>
      <c r="G147" s="166">
        <v>41.37929470932994</v>
      </c>
      <c r="H147" s="155"/>
      <c r="I147" s="155"/>
      <c r="J147" s="155"/>
      <c r="K147" s="155"/>
      <c r="L147" s="155"/>
      <c r="M147" s="155"/>
      <c r="N147" s="155"/>
      <c r="O147" s="155"/>
      <c r="P147" s="155"/>
      <c r="Q147" s="155"/>
      <c r="R147" s="155"/>
      <c r="S147" s="155"/>
      <c r="T147" s="155"/>
      <c r="Z147" s="259"/>
      <c r="AF147" s="259"/>
    </row>
    <row r="148" spans="1:32" s="31" customFormat="1" ht="20.100000000000001" customHeight="1">
      <c r="A148" s="186">
        <v>1982</v>
      </c>
      <c r="B148" s="96">
        <v>92948.507922034652</v>
      </c>
      <c r="C148" s="185">
        <v>-8.5923027957877167</v>
      </c>
      <c r="D148" s="154">
        <v>51245.689432377185</v>
      </c>
      <c r="E148" s="155">
        <v>-23.794573517467072</v>
      </c>
      <c r="F148" s="154">
        <v>41702.818489657475</v>
      </c>
      <c r="G148" s="166">
        <v>21.092280330233677</v>
      </c>
      <c r="H148" s="155"/>
      <c r="I148" s="155"/>
      <c r="J148" s="155"/>
      <c r="K148" s="155"/>
      <c r="L148" s="155"/>
      <c r="M148" s="155"/>
      <c r="N148" s="155"/>
      <c r="O148" s="155"/>
      <c r="P148" s="155"/>
      <c r="Q148" s="155"/>
      <c r="R148" s="155"/>
      <c r="S148" s="155"/>
      <c r="T148" s="155"/>
      <c r="Z148" s="259"/>
      <c r="AF148" s="259"/>
    </row>
    <row r="149" spans="1:32" s="31" customFormat="1" ht="20.100000000000001" customHeight="1">
      <c r="A149" s="186">
        <v>1983</v>
      </c>
      <c r="B149" s="96">
        <v>75738.580673121498</v>
      </c>
      <c r="C149" s="185">
        <v>-18.51554977445025</v>
      </c>
      <c r="D149" s="154">
        <v>38937.408296858332</v>
      </c>
      <c r="E149" s="155">
        <v>-24.018178449449152</v>
      </c>
      <c r="F149" s="154">
        <v>36801.172376263174</v>
      </c>
      <c r="G149" s="166">
        <v>-11.753752602141105</v>
      </c>
      <c r="H149" s="155"/>
      <c r="I149" s="155"/>
      <c r="J149" s="155"/>
      <c r="K149" s="155"/>
      <c r="L149" s="155"/>
      <c r="M149" s="155"/>
      <c r="N149" s="155"/>
      <c r="O149" s="155"/>
      <c r="P149" s="155"/>
      <c r="Q149" s="155"/>
      <c r="R149" s="155"/>
      <c r="S149" s="155"/>
      <c r="T149" s="155"/>
      <c r="Z149" s="259"/>
      <c r="AF149" s="259"/>
    </row>
    <row r="150" spans="1:32" s="31" customFormat="1" ht="20.100000000000001" customHeight="1">
      <c r="A150" s="186">
        <v>1984</v>
      </c>
      <c r="B150" s="96">
        <v>72526.900065316469</v>
      </c>
      <c r="C150" s="185">
        <v>-4.2404816399534155</v>
      </c>
      <c r="D150" s="154">
        <v>36119.24227261699</v>
      </c>
      <c r="E150" s="155">
        <v>-7.2376825975567698</v>
      </c>
      <c r="F150" s="154">
        <v>36407.65779269948</v>
      </c>
      <c r="G150" s="166">
        <v>-1.0692990417270209</v>
      </c>
      <c r="H150" s="155"/>
      <c r="I150" s="155"/>
      <c r="J150" s="155"/>
      <c r="K150" s="155"/>
      <c r="L150" s="155"/>
      <c r="M150" s="155"/>
      <c r="N150" s="155"/>
      <c r="O150" s="155"/>
      <c r="P150" s="155"/>
      <c r="Q150" s="155"/>
      <c r="R150" s="155"/>
      <c r="S150" s="155"/>
      <c r="T150" s="155"/>
      <c r="Z150" s="259"/>
      <c r="AF150" s="259"/>
    </row>
    <row r="151" spans="1:32" s="31" customFormat="1" ht="20.100000000000001" customHeight="1">
      <c r="A151" s="186">
        <v>1985</v>
      </c>
      <c r="B151" s="96">
        <v>67487.076736014453</v>
      </c>
      <c r="C151" s="185">
        <v>-6.9489021656285388</v>
      </c>
      <c r="D151" s="154">
        <v>33663.61665202002</v>
      </c>
      <c r="E151" s="155">
        <v>-6.7986631670250972</v>
      </c>
      <c r="F151" s="154">
        <v>33823.460083994425</v>
      </c>
      <c r="G151" s="166">
        <v>-7.0979509954173494</v>
      </c>
      <c r="H151" s="155"/>
      <c r="I151" s="155"/>
      <c r="J151" s="155"/>
      <c r="K151" s="155"/>
      <c r="L151" s="155"/>
      <c r="M151" s="155"/>
      <c r="N151" s="155"/>
      <c r="O151" s="155"/>
      <c r="P151" s="155"/>
      <c r="Q151" s="155"/>
      <c r="R151" s="155"/>
      <c r="S151" s="155"/>
      <c r="T151" s="155"/>
      <c r="Z151" s="259"/>
      <c r="AF151" s="259"/>
    </row>
    <row r="152" spans="1:32" s="31" customFormat="1" ht="20.100000000000001" customHeight="1">
      <c r="A152" s="186">
        <v>1986</v>
      </c>
      <c r="B152" s="96">
        <v>47878.275775133698</v>
      </c>
      <c r="C152" s="185">
        <v>-29.055638367006836</v>
      </c>
      <c r="D152" s="154">
        <v>19118.765789757603</v>
      </c>
      <c r="E152" s="155">
        <v>-43.206441579382826</v>
      </c>
      <c r="F152" s="154">
        <v>28759.509985376095</v>
      </c>
      <c r="G152" s="166">
        <v>-14.97170923980849</v>
      </c>
      <c r="H152" s="155"/>
      <c r="I152" s="155"/>
      <c r="J152" s="155"/>
      <c r="K152" s="155"/>
      <c r="L152" s="155"/>
      <c r="M152" s="155"/>
      <c r="N152" s="155"/>
      <c r="O152" s="155"/>
      <c r="P152" s="155"/>
      <c r="Q152" s="155"/>
      <c r="R152" s="155"/>
      <c r="S152" s="155"/>
      <c r="T152" s="155"/>
      <c r="Z152" s="259"/>
      <c r="AF152" s="259"/>
    </row>
    <row r="153" spans="1:32" s="31" customFormat="1" ht="20.100000000000001" customHeight="1">
      <c r="A153" s="186">
        <v>1987</v>
      </c>
      <c r="B153" s="96">
        <v>53188.53805488738</v>
      </c>
      <c r="C153" s="185">
        <v>11.091172757962269</v>
      </c>
      <c r="D153" s="154">
        <v>25190.119041309168</v>
      </c>
      <c r="E153" s="155">
        <v>31.755989472940456</v>
      </c>
      <c r="F153" s="154">
        <v>27998.419013578216</v>
      </c>
      <c r="G153" s="166">
        <v>-2.6463975644400222</v>
      </c>
      <c r="H153" s="155"/>
      <c r="I153" s="155"/>
      <c r="J153" s="155"/>
      <c r="K153" s="155"/>
      <c r="L153" s="155"/>
      <c r="M153" s="155"/>
      <c r="N153" s="155"/>
      <c r="O153" s="155"/>
      <c r="P153" s="155"/>
      <c r="Q153" s="155"/>
      <c r="R153" s="155"/>
      <c r="S153" s="155"/>
      <c r="T153" s="155"/>
      <c r="Z153" s="259"/>
      <c r="AF153" s="259"/>
    </row>
    <row r="154" spans="1:32" s="31" customFormat="1" ht="20.100000000000001" customHeight="1">
      <c r="A154" s="186">
        <v>1988</v>
      </c>
      <c r="B154" s="96">
        <v>42934.92995231165</v>
      </c>
      <c r="C154" s="185">
        <v>-19.277852856182335</v>
      </c>
      <c r="D154" s="154">
        <v>15142.395732510018</v>
      </c>
      <c r="E154" s="155">
        <v>-39.887557864740266</v>
      </c>
      <c r="F154" s="154">
        <v>27792.53421980163</v>
      </c>
      <c r="G154" s="166">
        <v>-0.73534435525355946</v>
      </c>
      <c r="H154" s="155"/>
      <c r="I154" s="155"/>
      <c r="J154" s="155"/>
      <c r="K154" s="155"/>
      <c r="L154" s="155"/>
      <c r="M154" s="155"/>
      <c r="N154" s="155"/>
      <c r="O154" s="155"/>
      <c r="P154" s="155"/>
      <c r="Q154" s="155"/>
      <c r="R154" s="155"/>
      <c r="S154" s="155"/>
      <c r="T154" s="155"/>
      <c r="Z154" s="259"/>
      <c r="AF154" s="259"/>
    </row>
    <row r="155" spans="1:32" s="31" customFormat="1" ht="20.100000000000001" customHeight="1">
      <c r="A155" s="186">
        <v>1989</v>
      </c>
      <c r="B155" s="96">
        <v>66503.050326167955</v>
      </c>
      <c r="C155" s="185">
        <v>54.892648945820355</v>
      </c>
      <c r="D155" s="154">
        <v>36135.667001819937</v>
      </c>
      <c r="E155" s="155">
        <v>138.63903466898796</v>
      </c>
      <c r="F155" s="154">
        <v>30367.383324348026</v>
      </c>
      <c r="G155" s="166">
        <v>9.2645351596324304</v>
      </c>
      <c r="H155" s="155"/>
      <c r="I155" s="155"/>
      <c r="J155" s="155"/>
      <c r="K155" s="155"/>
      <c r="L155" s="155"/>
      <c r="M155" s="155"/>
      <c r="N155" s="155"/>
      <c r="O155" s="155"/>
      <c r="P155" s="155"/>
      <c r="Q155" s="155"/>
      <c r="R155" s="155"/>
      <c r="S155" s="155"/>
      <c r="T155" s="155"/>
      <c r="Z155" s="259"/>
      <c r="AF155" s="259"/>
    </row>
    <row r="156" spans="1:32" s="31" customFormat="1" ht="20.100000000000001" customHeight="1">
      <c r="A156" s="186">
        <v>1990</v>
      </c>
      <c r="B156" s="96">
        <v>114092.92384315634</v>
      </c>
      <c r="C156" s="185">
        <v>71.560437128193627</v>
      </c>
      <c r="D156" s="154">
        <v>61499.809377109246</v>
      </c>
      <c r="E156" s="155">
        <v>70.19143267512365</v>
      </c>
      <c r="F156" s="154">
        <v>52593.114466047104</v>
      </c>
      <c r="G156" s="166">
        <v>73.189483941735887</v>
      </c>
      <c r="H156" s="155"/>
      <c r="I156" s="155"/>
      <c r="J156" s="155"/>
      <c r="K156" s="155"/>
      <c r="L156" s="155"/>
      <c r="M156" s="155"/>
      <c r="N156" s="155"/>
      <c r="O156" s="155"/>
      <c r="P156" s="155"/>
      <c r="Q156" s="155"/>
      <c r="R156" s="155"/>
      <c r="S156" s="155"/>
      <c r="T156" s="155"/>
      <c r="Z156" s="259"/>
      <c r="AF156" s="259"/>
    </row>
    <row r="157" spans="1:32" s="31" customFormat="1" ht="20.100000000000001" customHeight="1">
      <c r="A157" s="186">
        <v>1991</v>
      </c>
      <c r="B157" s="96">
        <v>97197.334850196479</v>
      </c>
      <c r="C157" s="185">
        <v>-14.808621274520277</v>
      </c>
      <c r="D157" s="154">
        <v>60718.712887869508</v>
      </c>
      <c r="E157" s="155">
        <v>-1.2700795289464253</v>
      </c>
      <c r="F157" s="154">
        <v>36478.621962326972</v>
      </c>
      <c r="G157" s="166">
        <v>-30.639928187031558</v>
      </c>
      <c r="H157" s="155"/>
      <c r="I157" s="155"/>
      <c r="J157" s="155"/>
      <c r="K157" s="155"/>
      <c r="L157" s="155"/>
      <c r="M157" s="155"/>
      <c r="N157" s="155"/>
      <c r="O157" s="155"/>
      <c r="P157" s="155"/>
      <c r="Q157" s="155"/>
      <c r="R157" s="155"/>
      <c r="S157" s="155"/>
      <c r="T157" s="155"/>
      <c r="Z157" s="259"/>
      <c r="AF157" s="259"/>
    </row>
    <row r="158" spans="1:32" s="31" customFormat="1" ht="20.100000000000001" customHeight="1">
      <c r="A158" s="186">
        <v>1992</v>
      </c>
      <c r="B158" s="96">
        <v>111568.83109241004</v>
      </c>
      <c r="C158" s="185">
        <v>14.785895379089723</v>
      </c>
      <c r="D158" s="154">
        <v>63233.649339610609</v>
      </c>
      <c r="E158" s="155">
        <v>4.1419462503849331</v>
      </c>
      <c r="F158" s="154">
        <v>48335.181752799428</v>
      </c>
      <c r="G158" s="166">
        <v>32.50276231025731</v>
      </c>
      <c r="H158" s="155"/>
      <c r="I158" s="155"/>
      <c r="J158" s="155"/>
      <c r="K158" s="155"/>
      <c r="L158" s="155"/>
      <c r="M158" s="155"/>
      <c r="N158" s="155"/>
      <c r="O158" s="155"/>
      <c r="P158" s="155"/>
      <c r="Q158" s="155"/>
      <c r="R158" s="155"/>
      <c r="S158" s="155"/>
      <c r="T158" s="155"/>
      <c r="Z158" s="259"/>
      <c r="AF158" s="259"/>
    </row>
    <row r="159" spans="1:32" s="31" customFormat="1" ht="20.100000000000001" customHeight="1">
      <c r="A159" s="186">
        <v>1993</v>
      </c>
      <c r="B159" s="96">
        <v>110156.20831236045</v>
      </c>
      <c r="C159" s="185">
        <v>-1.2661446447167179</v>
      </c>
      <c r="D159" s="154">
        <v>54961.518690930723</v>
      </c>
      <c r="E159" s="155">
        <v>-13.081849197493796</v>
      </c>
      <c r="F159" s="154">
        <v>55194.68962142973</v>
      </c>
      <c r="G159" s="166">
        <v>14.1915425159915</v>
      </c>
      <c r="H159" s="155"/>
      <c r="I159" s="155"/>
      <c r="J159" s="155"/>
      <c r="K159" s="155"/>
      <c r="L159" s="155"/>
      <c r="M159" s="155"/>
      <c r="N159" s="155"/>
      <c r="O159" s="155"/>
      <c r="P159" s="155"/>
      <c r="Q159" s="155"/>
      <c r="R159" s="155"/>
      <c r="S159" s="155"/>
      <c r="T159" s="155"/>
      <c r="Z159" s="259"/>
      <c r="AF159" s="259"/>
    </row>
    <row r="160" spans="1:32" s="31" customFormat="1" ht="20.100000000000001" customHeight="1">
      <c r="A160" s="186">
        <v>1994</v>
      </c>
      <c r="B160" s="96">
        <v>108174.09055450035</v>
      </c>
      <c r="C160" s="185">
        <v>-1.7993699930552935</v>
      </c>
      <c r="D160" s="154">
        <v>46972.689372679131</v>
      </c>
      <c r="E160" s="155">
        <v>-14.535313995189583</v>
      </c>
      <c r="F160" s="154">
        <v>61201.401181821209</v>
      </c>
      <c r="G160" s="166">
        <v>10.882770791158379</v>
      </c>
      <c r="H160" s="155"/>
      <c r="I160" s="155"/>
      <c r="J160" s="155"/>
      <c r="K160" s="155"/>
      <c r="L160" s="155"/>
      <c r="M160" s="155"/>
      <c r="N160" s="155"/>
      <c r="O160" s="155"/>
      <c r="P160" s="155"/>
      <c r="Q160" s="155"/>
      <c r="R160" s="155"/>
      <c r="S160" s="155"/>
      <c r="T160" s="155"/>
      <c r="Z160" s="259"/>
      <c r="AF160" s="259"/>
    </row>
    <row r="161" spans="1:32" s="31" customFormat="1" ht="20.100000000000001" customHeight="1">
      <c r="A161" s="186">
        <v>1995</v>
      </c>
      <c r="B161" s="96">
        <v>117195.65878304835</v>
      </c>
      <c r="C161" s="185">
        <v>8.339860480733833</v>
      </c>
      <c r="D161" s="156">
        <v>49793.189187682045</v>
      </c>
      <c r="E161" s="157">
        <v>6.00455254461842</v>
      </c>
      <c r="F161" s="156">
        <v>67402.469595366303</v>
      </c>
      <c r="G161" s="167">
        <v>10.132232749251187</v>
      </c>
      <c r="H161" s="157"/>
      <c r="I161" s="157"/>
      <c r="J161" s="157"/>
      <c r="K161" s="157"/>
      <c r="L161" s="157"/>
      <c r="M161" s="157"/>
      <c r="N161" s="157"/>
      <c r="O161" s="157"/>
      <c r="P161" s="157"/>
      <c r="Q161" s="157"/>
      <c r="R161" s="157"/>
      <c r="S161" s="157"/>
      <c r="T161" s="157"/>
      <c r="Z161" s="259"/>
      <c r="AF161" s="259"/>
    </row>
    <row r="162" spans="1:32" s="31" customFormat="1" ht="20.100000000000001" customHeight="1">
      <c r="A162" s="186">
        <v>1996</v>
      </c>
      <c r="B162" s="96">
        <v>132795.90940882146</v>
      </c>
      <c r="C162" s="185">
        <v>13.311287114015187</v>
      </c>
      <c r="D162" s="156">
        <v>60578.663732914225</v>
      </c>
      <c r="E162" s="157">
        <v>21.660541775260128</v>
      </c>
      <c r="F162" s="156">
        <v>72217.245675907237</v>
      </c>
      <c r="G162" s="167">
        <v>7.1433229515850343</v>
      </c>
      <c r="H162" s="157"/>
      <c r="I162" s="157"/>
      <c r="J162" s="157"/>
      <c r="K162" s="157"/>
      <c r="L162" s="157"/>
      <c r="M162" s="157"/>
      <c r="N162" s="157"/>
      <c r="O162" s="157"/>
      <c r="P162" s="157"/>
      <c r="Q162" s="157"/>
      <c r="R162" s="157"/>
      <c r="S162" s="157"/>
      <c r="T162" s="157"/>
      <c r="Z162" s="259"/>
      <c r="AF162" s="259"/>
    </row>
    <row r="163" spans="1:32" s="31" customFormat="1" ht="20.100000000000001" customHeight="1">
      <c r="A163" s="186">
        <v>1997</v>
      </c>
      <c r="B163" s="96">
        <v>135272.47871658538</v>
      </c>
      <c r="C163" s="185">
        <v>1.8649439721366718</v>
      </c>
      <c r="D163" s="156">
        <v>60317.731534339349</v>
      </c>
      <c r="E163" s="157">
        <v>-0.4307328397425465</v>
      </c>
      <c r="F163" s="156">
        <v>74954.747182246021</v>
      </c>
      <c r="G163" s="167">
        <v>3.7906478995668209</v>
      </c>
      <c r="H163" s="157"/>
      <c r="I163" s="157"/>
      <c r="J163" s="157"/>
      <c r="K163" s="157"/>
      <c r="L163" s="157"/>
      <c r="M163" s="157"/>
      <c r="N163" s="157"/>
      <c r="O163" s="157"/>
      <c r="P163" s="157"/>
      <c r="Q163" s="157"/>
      <c r="R163" s="157"/>
      <c r="S163" s="157"/>
      <c r="T163" s="157"/>
      <c r="Z163" s="259"/>
      <c r="AF163" s="259"/>
    </row>
    <row r="164" spans="1:32" s="31" customFormat="1" ht="20.100000000000001" customHeight="1">
      <c r="A164" s="186">
        <v>1998</v>
      </c>
      <c r="B164" s="96">
        <v>123410.74609375029</v>
      </c>
      <c r="C164" s="185">
        <v>-8.7687700671820039</v>
      </c>
      <c r="D164" s="156">
        <v>41168.496162484451</v>
      </c>
      <c r="E164" s="157">
        <v>-31.747273786238281</v>
      </c>
      <c r="F164" s="156">
        <v>82242.249931265847</v>
      </c>
      <c r="G164" s="167">
        <v>9.7225366277347263</v>
      </c>
      <c r="H164" s="157"/>
      <c r="I164" s="157"/>
      <c r="J164" s="157"/>
      <c r="K164" s="157"/>
      <c r="L164" s="157"/>
      <c r="M164" s="157"/>
      <c r="N164" s="157"/>
      <c r="O164" s="157"/>
      <c r="P164" s="157"/>
      <c r="Q164" s="157"/>
      <c r="R164" s="157"/>
      <c r="S164" s="157"/>
      <c r="T164" s="157"/>
      <c r="Z164" s="259"/>
      <c r="AF164" s="259"/>
    </row>
    <row r="165" spans="1:32" s="31" customFormat="1" ht="20.100000000000001" customHeight="1">
      <c r="A165" s="186">
        <v>1999</v>
      </c>
      <c r="B165" s="96">
        <v>141986.99131895846</v>
      </c>
      <c r="C165" s="185">
        <v>15.052372514705098</v>
      </c>
      <c r="D165" s="156">
        <v>55016.840917456619</v>
      </c>
      <c r="E165" s="157">
        <v>33.638208936064387</v>
      </c>
      <c r="F165" s="156">
        <v>86970.150401501844</v>
      </c>
      <c r="G165" s="167">
        <v>5.7487489388816044</v>
      </c>
      <c r="H165" s="157"/>
      <c r="I165" s="157"/>
      <c r="J165" s="157"/>
      <c r="K165" s="157"/>
      <c r="L165" s="157"/>
      <c r="M165" s="157"/>
      <c r="N165" s="157"/>
      <c r="O165" s="157"/>
      <c r="P165" s="157"/>
      <c r="Q165" s="157"/>
      <c r="R165" s="157"/>
      <c r="S165" s="157"/>
      <c r="T165" s="157"/>
      <c r="Z165" s="259"/>
      <c r="AF165" s="259"/>
    </row>
    <row r="166" spans="1:32" s="31" customFormat="1" ht="20.100000000000001" customHeight="1">
      <c r="A166" s="186">
        <v>2000</v>
      </c>
      <c r="B166" s="96">
        <v>187835.83924312299</v>
      </c>
      <c r="C166" s="185">
        <v>32.290879254684711</v>
      </c>
      <c r="D166" s="156">
        <v>90163.647624773992</v>
      </c>
      <c r="E166" s="157">
        <v>63.883723822036899</v>
      </c>
      <c r="F166" s="156">
        <v>97672.191618348996</v>
      </c>
      <c r="G166" s="167">
        <v>12.30541877579914</v>
      </c>
      <c r="H166" s="157"/>
      <c r="I166" s="157"/>
      <c r="J166" s="157"/>
      <c r="K166" s="157"/>
      <c r="L166" s="157"/>
      <c r="M166" s="157"/>
      <c r="N166" s="157"/>
      <c r="O166" s="157"/>
      <c r="P166" s="157"/>
      <c r="Q166" s="157"/>
      <c r="R166" s="157"/>
      <c r="S166" s="157"/>
      <c r="T166" s="157"/>
      <c r="Z166" s="259"/>
      <c r="AF166" s="259"/>
    </row>
    <row r="167" spans="1:32" s="31" customFormat="1" ht="20.100000000000001" customHeight="1">
      <c r="A167" s="186">
        <v>2001</v>
      </c>
      <c r="B167" s="96">
        <v>177844.56060326804</v>
      </c>
      <c r="C167" s="185">
        <v>-5.3191545767380717</v>
      </c>
      <c r="D167" s="158">
        <v>78580.206953268047</v>
      </c>
      <c r="E167" s="159">
        <v>-12.847129610052733</v>
      </c>
      <c r="F167" s="158">
        <v>99264.353649999975</v>
      </c>
      <c r="G167" s="168">
        <v>1.6301078180699591</v>
      </c>
      <c r="H167" s="159"/>
      <c r="I167" s="159"/>
      <c r="J167" s="159"/>
      <c r="K167" s="159"/>
      <c r="L167" s="159"/>
      <c r="M167" s="159"/>
      <c r="N167" s="159"/>
      <c r="O167" s="159"/>
      <c r="P167" s="159"/>
      <c r="Q167" s="159"/>
      <c r="R167" s="159"/>
      <c r="S167" s="159"/>
      <c r="T167" s="159"/>
      <c r="Z167" s="259"/>
      <c r="AF167" s="259"/>
    </row>
    <row r="168" spans="1:32" s="31" customFormat="1" ht="20.100000000000001" customHeight="1">
      <c r="A168" s="186">
        <v>2002</v>
      </c>
      <c r="B168" s="96">
        <v>187017.81035811896</v>
      </c>
      <c r="C168" s="185">
        <v>5.1580153611301256</v>
      </c>
      <c r="D168" s="158">
        <v>77387.30545811895</v>
      </c>
      <c r="E168" s="159">
        <v>-1.5180686605451683</v>
      </c>
      <c r="F168" s="158">
        <v>109630.5049</v>
      </c>
      <c r="G168" s="168">
        <v>10.442974611561411</v>
      </c>
      <c r="H168" s="159"/>
      <c r="I168" s="159"/>
      <c r="J168" s="159"/>
      <c r="K168" s="159"/>
      <c r="L168" s="159"/>
      <c r="M168" s="159"/>
      <c r="N168" s="159"/>
      <c r="O168" s="159"/>
      <c r="P168" s="159"/>
      <c r="Q168" s="159"/>
      <c r="R168" s="159"/>
      <c r="S168" s="159"/>
      <c r="T168" s="159"/>
      <c r="Z168" s="259"/>
      <c r="AF168" s="259"/>
    </row>
    <row r="169" spans="1:32" s="31" customFormat="1" ht="20.100000000000001" customHeight="1">
      <c r="A169" s="186">
        <v>2003</v>
      </c>
      <c r="B169" s="96">
        <v>222064.04890230001</v>
      </c>
      <c r="C169" s="185">
        <v>18.739519234596585</v>
      </c>
      <c r="D169" s="158">
        <v>100414.05640000002</v>
      </c>
      <c r="E169" s="159">
        <v>29.755204429934366</v>
      </c>
      <c r="F169" s="158">
        <v>121649.99250230001</v>
      </c>
      <c r="G169" s="168">
        <v>10.963634266998625</v>
      </c>
      <c r="H169" s="159"/>
      <c r="I169" s="159"/>
      <c r="J169" s="159"/>
      <c r="K169" s="159"/>
      <c r="L169" s="159"/>
      <c r="M169" s="159"/>
      <c r="N169" s="159"/>
      <c r="O169" s="159"/>
      <c r="P169" s="159"/>
      <c r="Q169" s="159"/>
      <c r="R169" s="159"/>
      <c r="S169" s="159"/>
      <c r="T169" s="159"/>
      <c r="Z169" s="259"/>
      <c r="AF169" s="259"/>
    </row>
    <row r="170" spans="1:32" s="31" customFormat="1" ht="20.100000000000001" customHeight="1">
      <c r="A170" s="186">
        <v>2004</v>
      </c>
      <c r="B170" s="96">
        <v>291134.94220200001</v>
      </c>
      <c r="C170" s="185">
        <v>31.104041217445598</v>
      </c>
      <c r="D170" s="158">
        <v>147667.73000000001</v>
      </c>
      <c r="E170" s="159">
        <v>47.05882352941174</v>
      </c>
      <c r="F170" s="158">
        <v>143467.212202</v>
      </c>
      <c r="G170" s="168">
        <v>17.934419271984339</v>
      </c>
      <c r="H170" s="159"/>
      <c r="I170" s="159"/>
      <c r="J170" s="159"/>
      <c r="K170" s="159"/>
      <c r="L170" s="159"/>
      <c r="M170" s="159"/>
      <c r="N170" s="159"/>
      <c r="O170" s="159"/>
      <c r="P170" s="159"/>
      <c r="Q170" s="159"/>
      <c r="R170" s="159"/>
      <c r="S170" s="159"/>
      <c r="T170" s="159"/>
      <c r="U170" s="347">
        <v>1315179</v>
      </c>
      <c r="V170" s="9">
        <f>147668000000</f>
        <v>147668000000</v>
      </c>
      <c r="W170" s="345">
        <f>V170/U170</f>
        <v>112279.77332363123</v>
      </c>
      <c r="Z170" s="259"/>
      <c r="AF170" s="259"/>
    </row>
    <row r="171" spans="1:32" s="31" customFormat="1" ht="20.100000000000001" customHeight="1">
      <c r="A171" s="186">
        <v>2005</v>
      </c>
      <c r="B171" s="96">
        <v>383430.31921300001</v>
      </c>
      <c r="C171" s="185">
        <v>31.701923621027305</v>
      </c>
      <c r="D171" s="158">
        <v>215454.69</v>
      </c>
      <c r="E171" s="159">
        <v>45.905059961306364</v>
      </c>
      <c r="F171" s="158">
        <v>167975.62921300001</v>
      </c>
      <c r="G171" s="168">
        <v>17.082939463891208</v>
      </c>
      <c r="H171" s="159"/>
      <c r="I171" s="159"/>
      <c r="J171" s="159"/>
      <c r="K171" s="159"/>
      <c r="L171" s="159"/>
      <c r="M171" s="159"/>
      <c r="N171" s="159"/>
      <c r="O171" s="159"/>
      <c r="P171" s="159"/>
      <c r="Q171" s="159"/>
      <c r="R171" s="159"/>
      <c r="S171" s="159"/>
      <c r="T171" s="159"/>
      <c r="U171" s="9">
        <v>1374169</v>
      </c>
      <c r="V171" s="9">
        <f>D171*1000000</f>
        <v>215454690000</v>
      </c>
      <c r="W171" s="31">
        <f>V171/U171</f>
        <v>156789.07761709078</v>
      </c>
      <c r="X171" s="31">
        <f>W171/W170*100-100</f>
        <v>39.641426924836679</v>
      </c>
      <c r="Z171" s="259"/>
      <c r="AF171" s="259"/>
    </row>
    <row r="172" spans="1:32" s="31" customFormat="1" ht="20.100000000000001" customHeight="1">
      <c r="A172" s="186">
        <v>2006</v>
      </c>
      <c r="B172" s="96">
        <v>492249.534591</v>
      </c>
      <c r="C172" s="185">
        <v>28.380440962872768</v>
      </c>
      <c r="D172" s="158">
        <v>291463.7</v>
      </c>
      <c r="E172" s="159">
        <v>35.278419792114988</v>
      </c>
      <c r="F172" s="158">
        <v>200785.83459099999</v>
      </c>
      <c r="G172" s="168">
        <v>19.532717651794187</v>
      </c>
      <c r="H172" s="159"/>
      <c r="I172" s="159"/>
      <c r="J172" s="159"/>
      <c r="K172" s="159"/>
      <c r="L172" s="159"/>
      <c r="M172" s="159"/>
      <c r="N172" s="159"/>
      <c r="O172" s="159"/>
      <c r="P172" s="159"/>
      <c r="Q172" s="159"/>
      <c r="R172" s="159"/>
      <c r="S172" s="159"/>
      <c r="T172" s="159"/>
      <c r="Z172" s="259"/>
      <c r="AF172" s="259"/>
    </row>
    <row r="173" spans="1:32" s="31" customFormat="1" ht="20.100000000000001" customHeight="1">
      <c r="A173" s="186">
        <v>2007</v>
      </c>
      <c r="B173" s="96">
        <v>545367.39</v>
      </c>
      <c r="C173" s="185">
        <v>10.790839132663592</v>
      </c>
      <c r="D173" s="158">
        <v>307444.576</v>
      </c>
      <c r="E173" s="159">
        <v>5.4829730083025794</v>
      </c>
      <c r="F173" s="158">
        <v>237922.68</v>
      </c>
      <c r="G173" s="168">
        <v>18.49574970497676</v>
      </c>
      <c r="H173" s="159"/>
      <c r="I173" s="159"/>
      <c r="J173" s="159"/>
      <c r="K173" s="159"/>
      <c r="L173" s="159"/>
      <c r="M173" s="159"/>
      <c r="N173" s="159"/>
      <c r="O173" s="159"/>
      <c r="P173" s="159"/>
      <c r="Q173" s="159"/>
      <c r="R173" s="159"/>
      <c r="S173" s="159"/>
      <c r="T173" s="159"/>
      <c r="Z173" s="259"/>
      <c r="AF173" s="259"/>
    </row>
    <row r="174" spans="1:32" s="31" customFormat="1" ht="20.100000000000001" customHeight="1">
      <c r="A174" s="186">
        <v>2008</v>
      </c>
      <c r="B174" s="96">
        <v>705159.12021122966</v>
      </c>
      <c r="C174" s="185">
        <v>29.29983221241551</v>
      </c>
      <c r="D174" s="158">
        <v>412773.56711949804</v>
      </c>
      <c r="E174" s="159">
        <v>34.259505400901276</v>
      </c>
      <c r="F174" s="158">
        <v>292385.55309173156</v>
      </c>
      <c r="G174" s="168">
        <v>22.890996811120147</v>
      </c>
      <c r="H174" s="159"/>
      <c r="I174" s="159"/>
      <c r="J174" s="159"/>
      <c r="K174" s="159"/>
      <c r="L174" s="159"/>
      <c r="M174" s="159"/>
      <c r="N174" s="159"/>
      <c r="O174" s="159"/>
      <c r="P174" s="159"/>
      <c r="Q174" s="159"/>
      <c r="R174" s="159"/>
      <c r="S174" s="159"/>
      <c r="T174" s="159"/>
      <c r="Z174" s="259"/>
      <c r="AF174" s="259"/>
    </row>
    <row r="175" spans="1:32" s="77" customFormat="1" ht="20.100000000000001" customHeight="1">
      <c r="A175" s="186">
        <v>2009</v>
      </c>
      <c r="B175" s="96">
        <v>535310.82681124576</v>
      </c>
      <c r="C175" s="185">
        <v>-24.086520124579252</v>
      </c>
      <c r="D175" s="158">
        <v>239006.01164074999</v>
      </c>
      <c r="E175" s="159">
        <v>-42.097549194191089</v>
      </c>
      <c r="F175" s="158">
        <v>296304.81517049577</v>
      </c>
      <c r="G175" s="168">
        <v>1.3404431365781448</v>
      </c>
      <c r="H175" s="159"/>
      <c r="I175" s="159"/>
      <c r="J175" s="159"/>
      <c r="K175" s="159"/>
      <c r="L175" s="159"/>
      <c r="M175" s="159"/>
      <c r="N175" s="159"/>
      <c r="O175" s="159"/>
      <c r="P175" s="159"/>
      <c r="Q175" s="159"/>
      <c r="R175" s="159"/>
      <c r="S175" s="159"/>
      <c r="T175" s="159"/>
      <c r="Z175" s="260"/>
      <c r="AF175" s="260"/>
    </row>
    <row r="176" spans="1:32" s="182" customFormat="1" ht="20.100000000000001" customHeight="1">
      <c r="A176" s="186" t="s">
        <v>13</v>
      </c>
      <c r="B176" s="96">
        <v>620316.47685125005</v>
      </c>
      <c r="C176" s="185">
        <v>15.879680698103613</v>
      </c>
      <c r="D176" s="158">
        <v>308022.28163260402</v>
      </c>
      <c r="E176" s="159">
        <v>28.876374078653896</v>
      </c>
      <c r="F176" s="158">
        <v>312294.19521864603</v>
      </c>
      <c r="G176" s="168">
        <v>5.3962606172801628</v>
      </c>
      <c r="H176" s="159"/>
      <c r="I176" s="159"/>
      <c r="J176" s="159"/>
      <c r="K176" s="159"/>
      <c r="L176" s="159"/>
      <c r="M176" s="159"/>
      <c r="N176" s="159"/>
      <c r="O176" s="159"/>
      <c r="P176" s="159"/>
      <c r="Q176" s="159"/>
      <c r="R176" s="159"/>
      <c r="S176" s="159"/>
      <c r="T176" s="159"/>
      <c r="Z176" s="261"/>
      <c r="AF176" s="261"/>
    </row>
    <row r="177" spans="1:32" s="31" customFormat="1" ht="20.100000000000001" customHeight="1">
      <c r="A177" s="710" t="s">
        <v>14</v>
      </c>
      <c r="B177" s="711"/>
      <c r="C177" s="711"/>
      <c r="D177" s="711"/>
      <c r="E177" s="711"/>
      <c r="F177" s="711"/>
      <c r="G177" s="712"/>
      <c r="H177" s="364"/>
      <c r="I177" s="364"/>
      <c r="J177" s="364"/>
      <c r="K177" s="364"/>
      <c r="L177" s="364"/>
      <c r="M177" s="364"/>
      <c r="N177" s="364"/>
      <c r="O177" s="364"/>
      <c r="P177" s="364"/>
      <c r="Q177" s="364"/>
      <c r="R177" s="364"/>
      <c r="S177" s="364"/>
      <c r="T177" s="364"/>
      <c r="Z177" s="259"/>
      <c r="AF177" s="259"/>
    </row>
    <row r="178" spans="1:32" s="31" customFormat="1" ht="20.100000000000001" customHeight="1">
      <c r="A178" s="170"/>
      <c r="B178" s="171">
        <f>B176/B136*100-100</f>
        <v>18886.182364995955</v>
      </c>
      <c r="C178" s="171" t="s">
        <v>4</v>
      </c>
      <c r="D178" s="171">
        <f>D176/D136*100-100</f>
        <v>14274.145436708273</v>
      </c>
      <c r="E178" s="171" t="s">
        <v>4</v>
      </c>
      <c r="F178" s="171">
        <f>F176/F136*100-100</f>
        <v>27676.556728901436</v>
      </c>
      <c r="G178" s="188" t="s">
        <v>4</v>
      </c>
      <c r="H178" s="363"/>
      <c r="I178" s="363"/>
      <c r="J178" s="363"/>
      <c r="K178" s="363"/>
      <c r="L178" s="363"/>
      <c r="M178" s="363"/>
      <c r="N178" s="363"/>
      <c r="O178" s="363"/>
      <c r="P178" s="363"/>
      <c r="Q178" s="363"/>
      <c r="R178" s="363"/>
      <c r="S178" s="363"/>
      <c r="T178" s="363"/>
      <c r="Z178" s="259"/>
      <c r="AF178" s="259"/>
    </row>
    <row r="179" spans="1:32" s="44" customFormat="1" ht="15" customHeight="1">
      <c r="A179" s="140" t="s">
        <v>15</v>
      </c>
      <c r="B179" s="140"/>
      <c r="C179" s="140"/>
      <c r="D179" s="140"/>
      <c r="E179" s="173"/>
      <c r="F179" s="174"/>
      <c r="G179" s="175"/>
      <c r="H179" s="175"/>
      <c r="I179" s="175"/>
      <c r="J179" s="175"/>
      <c r="K179" s="175"/>
      <c r="L179" s="175"/>
      <c r="M179" s="175"/>
      <c r="N179" s="175"/>
      <c r="O179" s="175"/>
      <c r="P179" s="175"/>
      <c r="Q179" s="175"/>
      <c r="R179" s="175"/>
      <c r="S179" s="175"/>
      <c r="T179" s="175"/>
      <c r="Z179" s="262"/>
      <c r="AF179" s="262"/>
    </row>
    <row r="180" spans="1:32" s="44" customFormat="1" ht="15" customHeight="1">
      <c r="A180" s="144" t="s">
        <v>263</v>
      </c>
      <c r="B180" s="147"/>
      <c r="C180" s="147"/>
      <c r="D180" s="147"/>
      <c r="E180" s="178"/>
      <c r="F180" s="178"/>
      <c r="G180" s="147"/>
      <c r="H180" s="147"/>
      <c r="I180" s="147"/>
      <c r="J180" s="147"/>
      <c r="K180" s="147"/>
      <c r="L180" s="147"/>
      <c r="M180" s="147"/>
      <c r="N180" s="147"/>
      <c r="O180" s="147"/>
      <c r="P180" s="147"/>
      <c r="Q180" s="147"/>
      <c r="R180" s="147"/>
      <c r="S180" s="147"/>
      <c r="T180" s="147"/>
      <c r="Z180" s="262"/>
      <c r="AF180" s="262"/>
    </row>
    <row r="181" spans="1:32" s="37" customFormat="1" ht="12">
      <c r="A181" s="28" t="s">
        <v>269</v>
      </c>
      <c r="D181" s="97"/>
      <c r="E181" s="97"/>
      <c r="F181" s="97"/>
      <c r="G181" s="97"/>
      <c r="H181" s="97"/>
      <c r="I181" s="97"/>
      <c r="J181" s="97"/>
      <c r="K181" s="97"/>
      <c r="L181" s="97"/>
      <c r="M181" s="97"/>
      <c r="N181" s="97"/>
      <c r="O181" s="97"/>
      <c r="P181" s="97"/>
      <c r="Q181" s="97"/>
      <c r="R181" s="97"/>
      <c r="S181" s="97"/>
      <c r="T181" s="97"/>
      <c r="Z181" s="265"/>
      <c r="AF181" s="265"/>
    </row>
    <row r="182" spans="1:32" s="44" customFormat="1" ht="39.950000000000003" customHeight="1">
      <c r="A182" s="754" t="s">
        <v>383</v>
      </c>
      <c r="B182" s="754"/>
      <c r="C182" s="754"/>
      <c r="D182" s="754"/>
      <c r="E182" s="754"/>
      <c r="F182" s="754"/>
      <c r="G182" s="754"/>
      <c r="H182" s="110"/>
      <c r="I182" s="110"/>
      <c r="J182" s="110"/>
      <c r="K182" s="110"/>
      <c r="L182" s="110"/>
      <c r="M182" s="110"/>
      <c r="N182" s="110"/>
      <c r="O182" s="110"/>
      <c r="P182" s="110"/>
      <c r="Q182" s="110"/>
      <c r="R182" s="110"/>
      <c r="S182" s="110"/>
      <c r="T182" s="110"/>
      <c r="Z182" s="262"/>
      <c r="AF182" s="262"/>
    </row>
    <row r="183" spans="1:32" s="176" customFormat="1" ht="12">
      <c r="A183" s="152" t="s">
        <v>293</v>
      </c>
      <c r="B183" s="150"/>
      <c r="C183" s="150"/>
      <c r="D183" s="150"/>
      <c r="E183" s="150"/>
      <c r="F183" s="150"/>
      <c r="G183" s="150"/>
      <c r="H183" s="150"/>
      <c r="I183" s="150"/>
      <c r="J183" s="150"/>
      <c r="K183" s="150"/>
      <c r="L183" s="150"/>
      <c r="M183" s="150"/>
      <c r="N183" s="150"/>
      <c r="O183" s="150"/>
      <c r="P183" s="150"/>
      <c r="Q183" s="150"/>
      <c r="R183" s="150"/>
      <c r="S183" s="150"/>
      <c r="T183" s="150"/>
      <c r="Z183" s="263"/>
      <c r="AF183" s="263"/>
    </row>
    <row r="184" spans="1:32" s="44" customFormat="1" ht="15" customHeight="1">
      <c r="A184" s="110"/>
      <c r="B184" s="110"/>
      <c r="C184" s="110"/>
      <c r="D184" s="110"/>
      <c r="E184" s="110"/>
      <c r="F184" s="110"/>
      <c r="G184" s="110"/>
      <c r="H184" s="110"/>
      <c r="I184" s="110"/>
      <c r="J184" s="110"/>
      <c r="K184" s="110"/>
      <c r="L184" s="110"/>
      <c r="M184" s="110"/>
      <c r="N184" s="110"/>
      <c r="O184" s="110"/>
      <c r="P184" s="110"/>
      <c r="Q184" s="110"/>
      <c r="R184" s="110"/>
      <c r="S184" s="110"/>
      <c r="T184" s="110"/>
      <c r="Z184" s="262"/>
      <c r="AF184" s="262"/>
    </row>
    <row r="185" spans="1:32" s="10" customFormat="1" ht="24.95" customHeight="1">
      <c r="A185" s="748" t="s">
        <v>270</v>
      </c>
      <c r="B185" s="748"/>
      <c r="C185" s="748"/>
      <c r="D185" s="748"/>
      <c r="E185" s="748"/>
      <c r="F185" s="748"/>
      <c r="G185" s="748"/>
      <c r="H185" s="114"/>
      <c r="I185" s="114"/>
      <c r="J185" s="114"/>
      <c r="K185" s="114"/>
      <c r="L185" s="114"/>
      <c r="M185" s="114"/>
      <c r="N185" s="114"/>
      <c r="O185" s="114"/>
      <c r="P185" s="114"/>
      <c r="Q185" s="114"/>
      <c r="R185" s="114"/>
      <c r="S185" s="114"/>
      <c r="T185" s="114"/>
      <c r="Z185" s="264"/>
      <c r="AF185" s="264"/>
    </row>
    <row r="186" spans="1:32" s="37" customFormat="1" ht="15" customHeight="1">
      <c r="A186" s="729" t="s">
        <v>16</v>
      </c>
      <c r="B186" s="729"/>
      <c r="C186" s="113"/>
      <c r="D186" s="113"/>
      <c r="E186" s="113"/>
      <c r="F186" s="113"/>
      <c r="G186" s="113"/>
      <c r="H186" s="113"/>
      <c r="I186" s="113"/>
      <c r="J186" s="113"/>
      <c r="K186" s="113"/>
      <c r="L186" s="113"/>
      <c r="M186" s="113"/>
      <c r="N186" s="113"/>
      <c r="O186" s="113"/>
      <c r="P186" s="113"/>
      <c r="Q186" s="113"/>
      <c r="R186" s="113"/>
      <c r="S186" s="113"/>
      <c r="T186" s="113"/>
      <c r="Z186" s="265"/>
      <c r="AF186" s="265"/>
    </row>
    <row r="187" spans="1:32" ht="15" customHeight="1">
      <c r="A187" s="749" t="s">
        <v>6</v>
      </c>
      <c r="B187" s="755" t="s">
        <v>1</v>
      </c>
      <c r="C187" s="755"/>
      <c r="D187" s="751" t="s">
        <v>8</v>
      </c>
      <c r="E187" s="751"/>
      <c r="F187" s="751" t="s">
        <v>9</v>
      </c>
      <c r="G187" s="752"/>
      <c r="H187" s="200"/>
      <c r="I187" s="200"/>
      <c r="J187" s="200"/>
      <c r="K187" s="200"/>
      <c r="L187" s="200"/>
      <c r="M187" s="200"/>
      <c r="N187" s="200"/>
      <c r="O187" s="200"/>
      <c r="P187" s="200"/>
      <c r="Q187" s="200"/>
      <c r="R187" s="200"/>
      <c r="S187" s="200"/>
      <c r="T187" s="200"/>
    </row>
    <row r="188" spans="1:32" ht="30" customHeight="1">
      <c r="A188" s="750"/>
      <c r="B188" s="242" t="s">
        <v>10</v>
      </c>
      <c r="C188" s="243" t="s">
        <v>289</v>
      </c>
      <c r="D188" s="243" t="s">
        <v>10</v>
      </c>
      <c r="E188" s="243" t="s">
        <v>289</v>
      </c>
      <c r="F188" s="243" t="s">
        <v>10</v>
      </c>
      <c r="G188" s="244" t="s">
        <v>289</v>
      </c>
      <c r="H188" s="153"/>
      <c r="I188" s="153"/>
      <c r="J188" s="153"/>
      <c r="K188" s="153"/>
      <c r="L188" s="153"/>
      <c r="M188" s="153"/>
      <c r="N188" s="153"/>
      <c r="O188" s="153"/>
      <c r="P188" s="153"/>
      <c r="Q188" s="153"/>
      <c r="R188" s="153"/>
      <c r="S188" s="153"/>
      <c r="T188" s="153"/>
    </row>
    <row r="189" spans="1:32" ht="20.100000000000001" customHeight="1">
      <c r="A189" s="186">
        <v>1980</v>
      </c>
      <c r="B189" s="96">
        <v>239372.84320797148</v>
      </c>
      <c r="C189" s="185" t="s">
        <v>4</v>
      </c>
      <c r="D189" s="154">
        <v>156964.98832292177</v>
      </c>
      <c r="E189" s="155" t="s">
        <v>4</v>
      </c>
      <c r="F189" s="154">
        <v>82407.854885049717</v>
      </c>
      <c r="G189" s="166" t="s">
        <v>4</v>
      </c>
      <c r="H189" s="155"/>
      <c r="I189" s="155"/>
      <c r="J189" s="155"/>
      <c r="K189" s="155"/>
      <c r="L189" s="155"/>
      <c r="M189" s="155"/>
      <c r="N189" s="155"/>
      <c r="O189" s="155"/>
      <c r="P189" s="155"/>
      <c r="Q189" s="155"/>
      <c r="R189" s="155"/>
      <c r="S189" s="155"/>
      <c r="T189" s="155"/>
    </row>
    <row r="190" spans="1:32" ht="20.100000000000001" customHeight="1">
      <c r="A190" s="186">
        <v>1981</v>
      </c>
      <c r="B190" s="96">
        <v>238323.34515389151</v>
      </c>
      <c r="C190" s="185">
        <v>-0.4384365578045788</v>
      </c>
      <c r="D190" s="154">
        <v>131425.79123007151</v>
      </c>
      <c r="E190" s="155">
        <v>-16.270632939053158</v>
      </c>
      <c r="F190" s="154">
        <v>106897.55392382</v>
      </c>
      <c r="G190" s="166">
        <v>29.717675666877653</v>
      </c>
      <c r="H190" s="155"/>
      <c r="I190" s="155"/>
      <c r="J190" s="155"/>
      <c r="K190" s="155"/>
      <c r="L190" s="155"/>
      <c r="M190" s="155"/>
      <c r="N190" s="155"/>
      <c r="O190" s="155"/>
      <c r="P190" s="155"/>
      <c r="Q190" s="155"/>
      <c r="R190" s="155"/>
      <c r="S190" s="155"/>
      <c r="T190" s="155"/>
    </row>
    <row r="191" spans="1:32" ht="20.100000000000001" customHeight="1">
      <c r="A191" s="186">
        <v>1982</v>
      </c>
      <c r="B191" s="96">
        <v>222389.42544360517</v>
      </c>
      <c r="C191" s="185">
        <v>-6.6858409108001524</v>
      </c>
      <c r="D191" s="154">
        <v>104547.30676371446</v>
      </c>
      <c r="E191" s="155">
        <v>-20.451453413207219</v>
      </c>
      <c r="F191" s="154">
        <v>117842.1186798907</v>
      </c>
      <c r="G191" s="166">
        <v>10.238367815104809</v>
      </c>
      <c r="H191" s="155"/>
      <c r="I191" s="155"/>
      <c r="J191" s="155"/>
      <c r="K191" s="155"/>
      <c r="L191" s="155"/>
      <c r="M191" s="155"/>
      <c r="N191" s="155"/>
      <c r="O191" s="155"/>
      <c r="P191" s="155"/>
      <c r="Q191" s="155"/>
      <c r="R191" s="155"/>
      <c r="S191" s="155"/>
      <c r="T191" s="155"/>
    </row>
    <row r="192" spans="1:32" ht="20.100000000000001" customHeight="1">
      <c r="A192" s="186">
        <v>1983</v>
      </c>
      <c r="B192" s="96">
        <v>192149.88302683306</v>
      </c>
      <c r="C192" s="185">
        <v>-13.59756308396976</v>
      </c>
      <c r="D192" s="154">
        <v>93701.842092648803</v>
      </c>
      <c r="E192" s="155">
        <v>-10.373738938657979</v>
      </c>
      <c r="F192" s="154">
        <v>98448.040934184275</v>
      </c>
      <c r="G192" s="166">
        <v>-16.457679107407259</v>
      </c>
      <c r="H192" s="155"/>
      <c r="I192" s="155"/>
      <c r="J192" s="155"/>
      <c r="K192" s="155"/>
      <c r="L192" s="155"/>
      <c r="M192" s="155"/>
      <c r="N192" s="155"/>
      <c r="O192" s="155"/>
      <c r="P192" s="155"/>
      <c r="Q192" s="155"/>
      <c r="R192" s="155"/>
      <c r="S192" s="155"/>
      <c r="T192" s="155"/>
    </row>
    <row r="193" spans="1:20" ht="20.100000000000001" customHeight="1">
      <c r="A193" s="186">
        <v>1984</v>
      </c>
      <c r="B193" s="96">
        <v>179180.70879170776</v>
      </c>
      <c r="C193" s="185">
        <v>-6.7495093053552324</v>
      </c>
      <c r="D193" s="154">
        <v>86830.729376068382</v>
      </c>
      <c r="E193" s="155">
        <v>-7.33295372121556</v>
      </c>
      <c r="F193" s="154">
        <v>92349.979415639362</v>
      </c>
      <c r="G193" s="166">
        <v>-6.1941928561297317</v>
      </c>
      <c r="H193" s="155"/>
      <c r="I193" s="155"/>
      <c r="J193" s="155"/>
      <c r="K193" s="155"/>
      <c r="L193" s="155"/>
      <c r="M193" s="155"/>
      <c r="N193" s="155"/>
      <c r="O193" s="155"/>
      <c r="P193" s="155"/>
      <c r="Q193" s="155"/>
      <c r="R193" s="155"/>
      <c r="S193" s="155"/>
      <c r="T193" s="155"/>
    </row>
    <row r="194" spans="1:20" ht="20.100000000000001" customHeight="1">
      <c r="A194" s="186">
        <v>1985</v>
      </c>
      <c r="B194" s="96">
        <v>167794.58207357134</v>
      </c>
      <c r="C194" s="185">
        <v>-6.354549434991057</v>
      </c>
      <c r="D194" s="154">
        <v>84214.085157353024</v>
      </c>
      <c r="E194" s="155">
        <v>-3.0135002176274952</v>
      </c>
      <c r="F194" s="154">
        <v>83580.496916218326</v>
      </c>
      <c r="G194" s="166">
        <v>-9.4959225274455576</v>
      </c>
      <c r="H194" s="155"/>
      <c r="I194" s="155"/>
      <c r="J194" s="155"/>
      <c r="K194" s="155"/>
      <c r="L194" s="155"/>
      <c r="M194" s="155"/>
      <c r="N194" s="155"/>
      <c r="O194" s="155"/>
      <c r="P194" s="155"/>
      <c r="Q194" s="155"/>
      <c r="R194" s="155"/>
      <c r="S194" s="155"/>
      <c r="T194" s="155"/>
    </row>
    <row r="195" spans="1:20" ht="20.100000000000001" customHeight="1">
      <c r="A195" s="186">
        <v>1986</v>
      </c>
      <c r="B195" s="96">
        <v>165206.18671029218</v>
      </c>
      <c r="C195" s="185">
        <v>-1.5425976996946531</v>
      </c>
      <c r="D195" s="154">
        <v>97923.91616032712</v>
      </c>
      <c r="E195" s="155">
        <v>16.279736314130162</v>
      </c>
      <c r="F195" s="154">
        <v>67282.270549965047</v>
      </c>
      <c r="G195" s="166">
        <v>-19.500035256539249</v>
      </c>
      <c r="H195" s="155"/>
      <c r="I195" s="155"/>
      <c r="J195" s="155"/>
      <c r="K195" s="155"/>
      <c r="L195" s="155"/>
      <c r="M195" s="155"/>
      <c r="N195" s="155"/>
      <c r="O195" s="155"/>
      <c r="P195" s="155"/>
      <c r="Q195" s="155"/>
      <c r="R195" s="155"/>
      <c r="S195" s="155"/>
      <c r="T195" s="155"/>
    </row>
    <row r="196" spans="1:20" ht="20.100000000000001" customHeight="1">
      <c r="A196" s="186">
        <v>1987</v>
      </c>
      <c r="B196" s="96">
        <v>165715.34959363588</v>
      </c>
      <c r="C196" s="185">
        <v>0.3081984358349672</v>
      </c>
      <c r="D196" s="154">
        <v>102187.91243177657</v>
      </c>
      <c r="E196" s="155">
        <v>4.3543972082041478</v>
      </c>
      <c r="F196" s="154">
        <v>63527.437161859314</v>
      </c>
      <c r="G196" s="166">
        <v>-5.5807174124977337</v>
      </c>
      <c r="H196" s="155"/>
      <c r="I196" s="155"/>
      <c r="J196" s="155"/>
      <c r="K196" s="155"/>
      <c r="L196" s="155"/>
      <c r="M196" s="155"/>
      <c r="N196" s="155"/>
      <c r="O196" s="155"/>
      <c r="P196" s="155"/>
      <c r="Q196" s="155"/>
      <c r="R196" s="155"/>
      <c r="S196" s="155"/>
      <c r="T196" s="155"/>
    </row>
    <row r="197" spans="1:20" ht="20.100000000000001" customHeight="1">
      <c r="A197" s="186">
        <v>1988</v>
      </c>
      <c r="B197" s="96">
        <v>144414.68651933683</v>
      </c>
      <c r="C197" s="185">
        <v>-12.853765886221254</v>
      </c>
      <c r="D197" s="154">
        <v>82109.08238011731</v>
      </c>
      <c r="E197" s="155">
        <v>-19.648928697965545</v>
      </c>
      <c r="F197" s="154">
        <v>62305.604139219526</v>
      </c>
      <c r="G197" s="166">
        <v>-1.9233154637211669</v>
      </c>
      <c r="H197" s="155"/>
      <c r="I197" s="155"/>
      <c r="J197" s="155"/>
      <c r="K197" s="155"/>
      <c r="L197" s="155"/>
      <c r="M197" s="155"/>
      <c r="N197" s="155"/>
      <c r="O197" s="155"/>
      <c r="P197" s="155"/>
      <c r="Q197" s="155"/>
      <c r="R197" s="155"/>
      <c r="S197" s="155"/>
      <c r="T197" s="155"/>
    </row>
    <row r="198" spans="1:20" ht="20.100000000000001" customHeight="1">
      <c r="A198" s="186">
        <v>1989</v>
      </c>
      <c r="B198" s="96">
        <v>220592.31773702108</v>
      </c>
      <c r="C198" s="185">
        <v>52.749227279930579</v>
      </c>
      <c r="D198" s="154">
        <v>155102.62617963413</v>
      </c>
      <c r="E198" s="155">
        <v>88.898257882848014</v>
      </c>
      <c r="F198" s="154">
        <v>65489.691557386934</v>
      </c>
      <c r="G198" s="166">
        <v>5.1104350277266946</v>
      </c>
      <c r="H198" s="155"/>
      <c r="I198" s="155"/>
      <c r="J198" s="155"/>
      <c r="K198" s="155"/>
      <c r="L198" s="155"/>
      <c r="M198" s="155"/>
      <c r="N198" s="155"/>
      <c r="O198" s="155"/>
      <c r="P198" s="155"/>
      <c r="Q198" s="155"/>
      <c r="R198" s="155"/>
      <c r="S198" s="155"/>
      <c r="T198" s="155"/>
    </row>
    <row r="199" spans="1:20" ht="20.100000000000001" customHeight="1">
      <c r="A199" s="186">
        <v>1990</v>
      </c>
      <c r="B199" s="96">
        <v>310962.22208306403</v>
      </c>
      <c r="C199" s="185">
        <v>40.966931792147619</v>
      </c>
      <c r="D199" s="154">
        <v>198920.85689405992</v>
      </c>
      <c r="E199" s="155">
        <v>28.251121076233204</v>
      </c>
      <c r="F199" s="154">
        <v>112041.36518900414</v>
      </c>
      <c r="G199" s="166">
        <v>71.08244446505779</v>
      </c>
      <c r="H199" s="155"/>
      <c r="I199" s="155"/>
      <c r="J199" s="155"/>
      <c r="K199" s="155"/>
      <c r="L199" s="155"/>
      <c r="M199" s="155"/>
      <c r="N199" s="155"/>
      <c r="O199" s="155"/>
      <c r="P199" s="155"/>
      <c r="Q199" s="155"/>
      <c r="R199" s="155"/>
      <c r="S199" s="155"/>
      <c r="T199" s="155"/>
    </row>
    <row r="200" spans="1:20" ht="20.100000000000001" customHeight="1">
      <c r="A200" s="186">
        <v>1991</v>
      </c>
      <c r="B200" s="96">
        <v>310240.84750414209</v>
      </c>
      <c r="C200" s="185">
        <v>-0.23198142015117185</v>
      </c>
      <c r="D200" s="154">
        <v>236479.34036356767</v>
      </c>
      <c r="E200" s="155">
        <v>18.881118881118852</v>
      </c>
      <c r="F200" s="154">
        <v>73761.507140574424</v>
      </c>
      <c r="G200" s="166">
        <v>-34.16582615166719</v>
      </c>
      <c r="H200" s="155"/>
      <c r="I200" s="155"/>
      <c r="J200" s="155"/>
      <c r="K200" s="155"/>
      <c r="L200" s="155"/>
      <c r="M200" s="155"/>
      <c r="N200" s="155"/>
      <c r="O200" s="155"/>
      <c r="P200" s="155"/>
      <c r="Q200" s="155"/>
      <c r="R200" s="155"/>
      <c r="S200" s="155"/>
      <c r="T200" s="155"/>
    </row>
    <row r="201" spans="1:20" ht="20.100000000000001" customHeight="1">
      <c r="A201" s="186">
        <v>1992</v>
      </c>
      <c r="B201" s="96">
        <v>324085.08566114935</v>
      </c>
      <c r="C201" s="185">
        <v>4.4624163028121018</v>
      </c>
      <c r="D201" s="154">
        <v>232477.6754581407</v>
      </c>
      <c r="E201" s="155">
        <v>-1.6921837228041738</v>
      </c>
      <c r="F201" s="154">
        <v>91607.410203008651</v>
      </c>
      <c r="G201" s="166">
        <v>24.194059685390613</v>
      </c>
      <c r="H201" s="155"/>
      <c r="I201" s="155"/>
      <c r="J201" s="155"/>
      <c r="K201" s="155"/>
      <c r="L201" s="155"/>
      <c r="M201" s="155"/>
      <c r="N201" s="155"/>
      <c r="O201" s="155"/>
      <c r="P201" s="155"/>
      <c r="Q201" s="155"/>
      <c r="R201" s="155"/>
      <c r="S201" s="155"/>
      <c r="T201" s="155"/>
    </row>
    <row r="202" spans="1:20" ht="20.100000000000001" customHeight="1">
      <c r="A202" s="186">
        <v>1993</v>
      </c>
      <c r="B202" s="96">
        <v>319932.7960185039</v>
      </c>
      <c r="C202" s="185">
        <v>-1.2812344123070574</v>
      </c>
      <c r="D202" s="154">
        <v>220250.3660248915</v>
      </c>
      <c r="E202" s="155">
        <v>-5.2595628415300553</v>
      </c>
      <c r="F202" s="154">
        <v>99682.429993612415</v>
      </c>
      <c r="G202" s="166">
        <v>8.8148106934896759</v>
      </c>
      <c r="H202" s="155"/>
      <c r="I202" s="155"/>
      <c r="J202" s="155"/>
      <c r="K202" s="155"/>
      <c r="L202" s="155"/>
      <c r="M202" s="155"/>
      <c r="N202" s="155"/>
      <c r="O202" s="155"/>
      <c r="P202" s="155"/>
      <c r="Q202" s="155"/>
      <c r="R202" s="155"/>
      <c r="S202" s="155"/>
      <c r="T202" s="155"/>
    </row>
    <row r="203" spans="1:20" ht="20.100000000000001" customHeight="1">
      <c r="A203" s="186">
        <v>1994</v>
      </c>
      <c r="B203" s="96">
        <v>316495.04781099566</v>
      </c>
      <c r="C203" s="185">
        <v>-1.0745219778310542</v>
      </c>
      <c r="D203" s="154">
        <v>209293.42640288896</v>
      </c>
      <c r="E203" s="155">
        <v>-4.9747656813266161</v>
      </c>
      <c r="F203" s="154">
        <v>107201.6214081067</v>
      </c>
      <c r="G203" s="166">
        <v>7.5431461843136418</v>
      </c>
      <c r="H203" s="155"/>
      <c r="I203" s="155"/>
      <c r="J203" s="155"/>
      <c r="K203" s="155"/>
      <c r="L203" s="155"/>
      <c r="M203" s="155"/>
      <c r="N203" s="155"/>
      <c r="O203" s="155"/>
      <c r="P203" s="155"/>
      <c r="Q203" s="155"/>
      <c r="R203" s="155"/>
      <c r="S203" s="155"/>
      <c r="T203" s="155"/>
    </row>
    <row r="204" spans="1:20" ht="20.100000000000001" customHeight="1">
      <c r="A204" s="186">
        <v>1995</v>
      </c>
      <c r="B204" s="96">
        <v>315845.77726198646</v>
      </c>
      <c r="C204" s="185">
        <v>-0.20514398361042652</v>
      </c>
      <c r="D204" s="156">
        <v>207262.74025961111</v>
      </c>
      <c r="E204" s="157">
        <v>-0.97025796661610286</v>
      </c>
      <c r="F204" s="156">
        <v>108583.03700237536</v>
      </c>
      <c r="G204" s="167">
        <v>1.2886144594863396</v>
      </c>
      <c r="H204" s="157"/>
      <c r="I204" s="157"/>
      <c r="J204" s="157"/>
      <c r="K204" s="157"/>
      <c r="L204" s="157"/>
      <c r="M204" s="157"/>
      <c r="N204" s="157"/>
      <c r="O204" s="157"/>
      <c r="P204" s="157"/>
      <c r="Q204" s="157"/>
      <c r="R204" s="157"/>
      <c r="S204" s="157"/>
      <c r="T204" s="157"/>
    </row>
    <row r="205" spans="1:20" ht="20.100000000000001" customHeight="1">
      <c r="A205" s="186">
        <v>1996</v>
      </c>
      <c r="B205" s="96">
        <v>327044.11256048293</v>
      </c>
      <c r="C205" s="185">
        <v>3.5455073661496925</v>
      </c>
      <c r="D205" s="156">
        <v>213763.22258376027</v>
      </c>
      <c r="E205" s="157">
        <v>3.1363487310873523</v>
      </c>
      <c r="F205" s="156">
        <v>113280.88997672264</v>
      </c>
      <c r="G205" s="167">
        <v>4.3265072556816619</v>
      </c>
      <c r="H205" s="157"/>
      <c r="I205" s="157"/>
      <c r="J205" s="157"/>
      <c r="K205" s="157"/>
      <c r="L205" s="157"/>
      <c r="M205" s="157"/>
      <c r="N205" s="157"/>
      <c r="O205" s="157"/>
      <c r="P205" s="157"/>
      <c r="Q205" s="157"/>
      <c r="R205" s="157"/>
      <c r="S205" s="157"/>
      <c r="T205" s="157"/>
    </row>
    <row r="206" spans="1:20" ht="20.100000000000001" customHeight="1">
      <c r="A206" s="186">
        <v>1997</v>
      </c>
      <c r="B206" s="96">
        <v>336628.56114356354</v>
      </c>
      <c r="C206" s="185">
        <v>2.9306286873787002</v>
      </c>
      <c r="D206" s="156">
        <v>221409.57847765397</v>
      </c>
      <c r="E206" s="157">
        <v>3.5770212487779958</v>
      </c>
      <c r="F206" s="156">
        <v>115218.98266590956</v>
      </c>
      <c r="G206" s="167">
        <v>1.7108734664647898</v>
      </c>
      <c r="H206" s="157"/>
      <c r="I206" s="157"/>
      <c r="J206" s="157"/>
      <c r="K206" s="157"/>
      <c r="L206" s="157"/>
      <c r="M206" s="157"/>
      <c r="N206" s="157"/>
      <c r="O206" s="157"/>
      <c r="P206" s="157"/>
      <c r="Q206" s="157"/>
      <c r="R206" s="157"/>
      <c r="S206" s="157"/>
      <c r="T206" s="157"/>
    </row>
    <row r="207" spans="1:20" ht="20.100000000000001" customHeight="1">
      <c r="A207" s="186">
        <v>1998</v>
      </c>
      <c r="B207" s="96">
        <v>353555.55691146379</v>
      </c>
      <c r="C207" s="185">
        <v>5.0283896620053383</v>
      </c>
      <c r="D207" s="156">
        <v>229617.85101840878</v>
      </c>
      <c r="E207" s="157">
        <v>3.707279783102635</v>
      </c>
      <c r="F207" s="156">
        <v>123937.705893055</v>
      </c>
      <c r="G207" s="167">
        <v>7.5670892290607696</v>
      </c>
      <c r="H207" s="157"/>
      <c r="I207" s="157"/>
      <c r="J207" s="157"/>
      <c r="K207" s="157"/>
      <c r="L207" s="157"/>
      <c r="M207" s="157"/>
      <c r="N207" s="157"/>
      <c r="O207" s="157"/>
      <c r="P207" s="157"/>
      <c r="Q207" s="157"/>
      <c r="R207" s="157"/>
      <c r="S207" s="157"/>
      <c r="T207" s="157"/>
    </row>
    <row r="208" spans="1:20" ht="20.100000000000001" customHeight="1">
      <c r="A208" s="186">
        <v>1999</v>
      </c>
      <c r="B208" s="96">
        <v>346323.08785329212</v>
      </c>
      <c r="C208" s="185">
        <v>-2.0456386321154127</v>
      </c>
      <c r="D208" s="156">
        <v>218020.98985586289</v>
      </c>
      <c r="E208" s="157">
        <v>-5.0505050505050519</v>
      </c>
      <c r="F208" s="156">
        <v>128302.09799742923</v>
      </c>
      <c r="G208" s="167">
        <v>3.5214401242348572</v>
      </c>
      <c r="H208" s="157"/>
      <c r="I208" s="157"/>
      <c r="J208" s="157"/>
      <c r="K208" s="157"/>
      <c r="L208" s="157"/>
      <c r="M208" s="157"/>
      <c r="N208" s="157"/>
      <c r="O208" s="157"/>
      <c r="P208" s="157"/>
      <c r="Q208" s="157"/>
      <c r="R208" s="157"/>
      <c r="S208" s="157"/>
      <c r="T208" s="157"/>
    </row>
    <row r="209" spans="1:32" ht="20.100000000000001" customHeight="1">
      <c r="A209" s="186">
        <v>2000</v>
      </c>
      <c r="B209" s="96">
        <v>373547.57096486673</v>
      </c>
      <c r="C209" s="185">
        <v>7.861007269347084</v>
      </c>
      <c r="D209" s="156">
        <v>231409.80435968985</v>
      </c>
      <c r="E209" s="157">
        <v>6.1410667443893914</v>
      </c>
      <c r="F209" s="156">
        <v>142137.76660517688</v>
      </c>
      <c r="G209" s="167">
        <v>10.783665133850633</v>
      </c>
      <c r="H209" s="157"/>
      <c r="I209" s="157"/>
      <c r="J209" s="157"/>
      <c r="K209" s="157"/>
      <c r="L209" s="157"/>
      <c r="M209" s="157"/>
      <c r="N209" s="157"/>
      <c r="O209" s="157"/>
      <c r="P209" s="157"/>
      <c r="Q209" s="157"/>
      <c r="R209" s="157"/>
      <c r="S209" s="157"/>
      <c r="T209" s="157"/>
    </row>
    <row r="210" spans="1:32" ht="20.100000000000001" customHeight="1">
      <c r="A210" s="186">
        <v>2001</v>
      </c>
      <c r="B210" s="96">
        <v>372081.74111274118</v>
      </c>
      <c r="C210" s="185">
        <v>-0.3924078125683792</v>
      </c>
      <c r="D210" s="158">
        <v>232237.90608493271</v>
      </c>
      <c r="E210" s="159">
        <v>0.3578507520605001</v>
      </c>
      <c r="F210" s="158">
        <v>139843.83502780844</v>
      </c>
      <c r="G210" s="168">
        <v>-1.6138790077800991</v>
      </c>
      <c r="H210" s="159"/>
      <c r="I210" s="159"/>
      <c r="J210" s="159"/>
      <c r="K210" s="159"/>
      <c r="L210" s="159"/>
      <c r="M210" s="159"/>
      <c r="N210" s="159"/>
      <c r="O210" s="159"/>
      <c r="P210" s="159"/>
      <c r="Q210" s="159"/>
      <c r="R210" s="159"/>
      <c r="S210" s="159"/>
      <c r="T210" s="159"/>
    </row>
    <row r="211" spans="1:32" ht="20.100000000000001" customHeight="1">
      <c r="A211" s="186">
        <v>2002</v>
      </c>
      <c r="B211" s="96">
        <v>370251.83650994929</v>
      </c>
      <c r="C211" s="185">
        <v>-0.49180177380362977</v>
      </c>
      <c r="D211" s="158">
        <v>220454.60588651046</v>
      </c>
      <c r="E211" s="159">
        <v>-5.0738057352760109</v>
      </c>
      <c r="F211" s="158">
        <v>149797.23062343881</v>
      </c>
      <c r="G211" s="168">
        <v>7.1175076067179361</v>
      </c>
      <c r="H211" s="159"/>
      <c r="I211" s="159"/>
      <c r="J211" s="159"/>
      <c r="K211" s="159"/>
      <c r="L211" s="159"/>
      <c r="M211" s="159"/>
      <c r="N211" s="159"/>
      <c r="O211" s="159"/>
      <c r="P211" s="159"/>
      <c r="Q211" s="159"/>
      <c r="R211" s="159"/>
      <c r="S211" s="159"/>
      <c r="T211" s="159"/>
    </row>
    <row r="212" spans="1:32" ht="20.100000000000001" customHeight="1">
      <c r="A212" s="186">
        <v>2003</v>
      </c>
      <c r="B212" s="96">
        <v>411200.20392989082</v>
      </c>
      <c r="C212" s="185">
        <v>11.059598733102078</v>
      </c>
      <c r="D212" s="158">
        <v>250841.87655606761</v>
      </c>
      <c r="E212" s="159">
        <v>13.783912813869932</v>
      </c>
      <c r="F212" s="158">
        <v>160358.32737382321</v>
      </c>
      <c r="G212" s="168">
        <v>7.0502616813610928</v>
      </c>
      <c r="H212" s="159"/>
      <c r="I212" s="159"/>
      <c r="J212" s="159"/>
      <c r="K212" s="159"/>
      <c r="L212" s="159"/>
      <c r="M212" s="159"/>
      <c r="N212" s="159"/>
      <c r="O212" s="159"/>
      <c r="P212" s="159"/>
      <c r="Q212" s="159"/>
      <c r="R212" s="159"/>
      <c r="S212" s="159"/>
      <c r="T212" s="159"/>
    </row>
    <row r="213" spans="1:32" ht="20.100000000000001" customHeight="1">
      <c r="A213" s="186">
        <v>2004</v>
      </c>
      <c r="B213" s="96">
        <v>468702.02358569624</v>
      </c>
      <c r="C213" s="185">
        <v>13.98389862316543</v>
      </c>
      <c r="D213" s="158">
        <v>287160.35764864954</v>
      </c>
      <c r="E213" s="159">
        <v>14.478635541727058</v>
      </c>
      <c r="F213" s="158">
        <v>181541.66593704672</v>
      </c>
      <c r="G213" s="168">
        <v>13.21000219330142</v>
      </c>
      <c r="H213" s="159"/>
      <c r="I213" s="159"/>
      <c r="J213" s="159"/>
      <c r="K213" s="159"/>
      <c r="L213" s="159"/>
      <c r="M213" s="159"/>
      <c r="N213" s="159"/>
      <c r="O213" s="159"/>
      <c r="P213" s="159"/>
      <c r="Q213" s="159"/>
      <c r="R213" s="159"/>
      <c r="S213" s="159"/>
      <c r="T213" s="159"/>
    </row>
    <row r="214" spans="1:32" ht="20.100000000000001" customHeight="1">
      <c r="A214" s="186">
        <v>2005</v>
      </c>
      <c r="B214" s="96">
        <v>491664.16788892582</v>
      </c>
      <c r="C214" s="185">
        <v>4.8990922052273334</v>
      </c>
      <c r="D214" s="158">
        <v>291454.85795735818</v>
      </c>
      <c r="E214" s="159">
        <v>1.4955059757806595</v>
      </c>
      <c r="F214" s="158">
        <v>200209.30993156764</v>
      </c>
      <c r="G214" s="168">
        <v>10.282842728233149</v>
      </c>
      <c r="H214" s="159"/>
      <c r="I214" s="159"/>
      <c r="J214" s="159"/>
      <c r="K214" s="159"/>
      <c r="L214" s="159"/>
      <c r="M214" s="159"/>
      <c r="N214" s="159"/>
      <c r="O214" s="159"/>
      <c r="P214" s="159"/>
      <c r="Q214" s="159"/>
      <c r="R214" s="159"/>
      <c r="S214" s="159"/>
      <c r="T214" s="159"/>
    </row>
    <row r="215" spans="1:32" ht="20.100000000000001" customHeight="1">
      <c r="A215" s="186">
        <v>2006</v>
      </c>
      <c r="B215" s="96">
        <v>517312.66700759577</v>
      </c>
      <c r="C215" s="185">
        <v>5.2166704010173675</v>
      </c>
      <c r="D215" s="158">
        <v>298734.72952096752</v>
      </c>
      <c r="E215" s="159">
        <v>2.4977698483497051</v>
      </c>
      <c r="F215" s="158">
        <v>218577.93748662825</v>
      </c>
      <c r="G215" s="168">
        <v>9.1747119858407729</v>
      </c>
      <c r="H215" s="159"/>
      <c r="I215" s="159"/>
      <c r="J215" s="159"/>
      <c r="K215" s="159"/>
      <c r="L215" s="159"/>
      <c r="M215" s="159"/>
      <c r="N215" s="159"/>
      <c r="O215" s="159"/>
      <c r="P215" s="159"/>
      <c r="Q215" s="159"/>
      <c r="R215" s="159"/>
      <c r="S215" s="159"/>
      <c r="T215" s="159"/>
    </row>
    <row r="216" spans="1:32" ht="20.100000000000001" customHeight="1">
      <c r="A216" s="186">
        <v>2007</v>
      </c>
      <c r="B216" s="96">
        <v>545367.26154197159</v>
      </c>
      <c r="C216" s="185">
        <v>5.423140843748925</v>
      </c>
      <c r="D216" s="158">
        <v>307444.57585600001</v>
      </c>
      <c r="E216" s="159">
        <v>2.9155787641427082</v>
      </c>
      <c r="F216" s="158">
        <v>237922.68568597158</v>
      </c>
      <c r="G216" s="168">
        <v>8.8502748364192882</v>
      </c>
      <c r="H216" s="159"/>
      <c r="I216" s="159"/>
      <c r="J216" s="159"/>
      <c r="K216" s="159"/>
      <c r="L216" s="159"/>
      <c r="M216" s="159"/>
      <c r="N216" s="159"/>
      <c r="O216" s="159"/>
      <c r="P216" s="159"/>
      <c r="Q216" s="159"/>
      <c r="R216" s="159"/>
      <c r="S216" s="159"/>
      <c r="T216" s="159"/>
    </row>
    <row r="217" spans="1:32" ht="20.100000000000001" customHeight="1">
      <c r="A217" s="186">
        <v>2008</v>
      </c>
      <c r="B217" s="96">
        <v>580130.37393232936</v>
      </c>
      <c r="C217" s="185">
        <v>6.3742572834439244</v>
      </c>
      <c r="D217" s="158">
        <v>330514.71678226191</v>
      </c>
      <c r="E217" s="159">
        <v>7.5038373541081569</v>
      </c>
      <c r="F217" s="158">
        <v>249615.65715006745</v>
      </c>
      <c r="G217" s="168">
        <v>4.9146097314692838</v>
      </c>
      <c r="H217" s="159"/>
      <c r="I217" s="159"/>
      <c r="J217" s="159"/>
      <c r="K217" s="159"/>
      <c r="L217" s="159"/>
      <c r="M217" s="159"/>
      <c r="N217" s="159"/>
      <c r="O217" s="159"/>
      <c r="P217" s="159"/>
      <c r="Q217" s="159"/>
      <c r="R217" s="159"/>
      <c r="S217" s="159"/>
      <c r="T217" s="159"/>
    </row>
    <row r="218" spans="1:32" ht="20.100000000000001" customHeight="1">
      <c r="A218" s="186">
        <v>2009</v>
      </c>
      <c r="B218" s="96">
        <v>551525.35861202562</v>
      </c>
      <c r="C218" s="185">
        <v>-4.9307908369645901</v>
      </c>
      <c r="D218" s="158">
        <v>284570.32188472769</v>
      </c>
      <c r="E218" s="159">
        <v>-13.900862068965509</v>
      </c>
      <c r="F218" s="158">
        <v>266955.03672729793</v>
      </c>
      <c r="G218" s="168">
        <v>6.946431075357637</v>
      </c>
      <c r="H218" s="159"/>
      <c r="I218" s="159"/>
      <c r="J218" s="159"/>
      <c r="K218" s="159"/>
      <c r="L218" s="159"/>
      <c r="M218" s="159"/>
      <c r="N218" s="159"/>
      <c r="O218" s="159"/>
      <c r="P218" s="159"/>
      <c r="Q218" s="159"/>
      <c r="R218" s="159"/>
      <c r="S218" s="159"/>
      <c r="T218" s="159"/>
    </row>
    <row r="219" spans="1:32" ht="20.100000000000001" customHeight="1">
      <c r="A219" s="186" t="s">
        <v>43</v>
      </c>
      <c r="B219" s="96">
        <v>567849.78314210253</v>
      </c>
      <c r="C219" s="185">
        <v>2.9598683496909501</v>
      </c>
      <c r="D219" s="158">
        <v>290367.81290307624</v>
      </c>
      <c r="E219" s="159">
        <v>2.037278863077276</v>
      </c>
      <c r="F219" s="158">
        <v>277481.9702390263</v>
      </c>
      <c r="G219" s="168">
        <v>3.9433357919678116</v>
      </c>
      <c r="H219" s="159"/>
      <c r="I219" s="159"/>
      <c r="J219" s="159"/>
      <c r="K219" s="159"/>
      <c r="L219" s="159"/>
      <c r="M219" s="159"/>
      <c r="N219" s="159"/>
      <c r="O219" s="159"/>
      <c r="P219" s="159"/>
      <c r="Q219" s="159"/>
      <c r="R219" s="159"/>
      <c r="S219" s="159"/>
      <c r="T219" s="159"/>
    </row>
    <row r="220" spans="1:32" ht="20.100000000000001" customHeight="1">
      <c r="A220" s="756" t="s">
        <v>253</v>
      </c>
      <c r="B220" s="757"/>
      <c r="C220" s="757"/>
      <c r="D220" s="757"/>
      <c r="E220" s="757"/>
      <c r="F220" s="757"/>
      <c r="G220" s="758"/>
      <c r="H220" s="162"/>
      <c r="I220" s="162"/>
      <c r="J220" s="162"/>
      <c r="K220" s="162"/>
      <c r="L220" s="162"/>
      <c r="M220" s="162"/>
      <c r="N220" s="162"/>
      <c r="O220" s="162"/>
      <c r="P220" s="162"/>
      <c r="Q220" s="162"/>
      <c r="R220" s="162"/>
      <c r="S220" s="162"/>
      <c r="T220" s="162"/>
    </row>
    <row r="221" spans="1:32" ht="20.100000000000001" customHeight="1">
      <c r="A221" s="169"/>
      <c r="B221" s="171">
        <f>B219/B189*100-100</f>
        <v>137.22397893262448</v>
      </c>
      <c r="C221" s="171" t="s">
        <v>4</v>
      </c>
      <c r="D221" s="171">
        <f>D219/D189*100-100</f>
        <v>84.988904854187496</v>
      </c>
      <c r="E221" s="171" t="s">
        <v>4</v>
      </c>
      <c r="F221" s="171">
        <f>F219/F189*100-100</f>
        <v>236.71786582248069</v>
      </c>
      <c r="G221" s="171" t="s">
        <v>4</v>
      </c>
      <c r="H221" s="363"/>
      <c r="I221" s="363"/>
      <c r="J221" s="363"/>
      <c r="K221" s="363"/>
      <c r="L221" s="363"/>
      <c r="M221" s="363"/>
      <c r="N221" s="363"/>
      <c r="O221" s="363"/>
      <c r="P221" s="363"/>
      <c r="Q221" s="363"/>
      <c r="R221" s="363"/>
      <c r="S221" s="363"/>
      <c r="T221" s="363"/>
    </row>
    <row r="222" spans="1:32" s="44" customFormat="1" ht="15" customHeight="1">
      <c r="A222" s="140" t="s">
        <v>15</v>
      </c>
      <c r="B222" s="140"/>
      <c r="C222" s="140"/>
      <c r="D222" s="140"/>
      <c r="E222" s="173"/>
      <c r="F222" s="174"/>
      <c r="G222" s="175"/>
      <c r="H222" s="175"/>
      <c r="I222" s="175"/>
      <c r="J222" s="175"/>
      <c r="K222" s="175"/>
      <c r="L222" s="175"/>
      <c r="M222" s="175"/>
      <c r="N222" s="175"/>
      <c r="O222" s="175"/>
      <c r="P222" s="175"/>
      <c r="Q222" s="175"/>
      <c r="R222" s="175"/>
      <c r="S222" s="175"/>
      <c r="T222" s="175"/>
      <c r="Z222" s="262"/>
      <c r="AF222" s="262"/>
    </row>
    <row r="223" spans="1:32" s="44" customFormat="1" ht="15" customHeight="1">
      <c r="A223" s="191" t="s">
        <v>267</v>
      </c>
      <c r="D223" s="192"/>
      <c r="E223" s="192"/>
      <c r="F223" s="192"/>
      <c r="G223" s="192"/>
      <c r="H223" s="192"/>
      <c r="I223" s="192"/>
      <c r="J223" s="192"/>
      <c r="K223" s="192"/>
      <c r="L223" s="192"/>
      <c r="M223" s="192"/>
      <c r="N223" s="192"/>
      <c r="O223" s="192"/>
      <c r="P223" s="192"/>
      <c r="Q223" s="192"/>
      <c r="R223" s="192"/>
      <c r="S223" s="192"/>
      <c r="T223" s="192"/>
      <c r="Z223" s="262"/>
      <c r="AF223" s="262"/>
    </row>
    <row r="224" spans="1:32" s="44" customFormat="1" ht="26.25" customHeight="1">
      <c r="A224" s="754" t="s">
        <v>384</v>
      </c>
      <c r="B224" s="754"/>
      <c r="C224" s="754"/>
      <c r="D224" s="754"/>
      <c r="E224" s="754"/>
      <c r="F224" s="754"/>
      <c r="G224" s="754"/>
      <c r="H224" s="110"/>
      <c r="I224" s="110"/>
      <c r="J224" s="110"/>
      <c r="K224" s="110"/>
      <c r="L224" s="110"/>
      <c r="M224" s="110"/>
      <c r="N224" s="110"/>
      <c r="O224" s="110"/>
      <c r="P224" s="110"/>
      <c r="Q224" s="110"/>
      <c r="R224" s="110"/>
      <c r="S224" s="110"/>
      <c r="T224" s="110"/>
      <c r="Z224" s="262"/>
      <c r="AF224" s="262"/>
    </row>
    <row r="225" spans="1:32" s="176" customFormat="1" ht="15" customHeight="1">
      <c r="A225" s="152" t="s">
        <v>293</v>
      </c>
      <c r="B225" s="150"/>
      <c r="C225" s="150"/>
      <c r="D225" s="150"/>
      <c r="E225" s="150"/>
      <c r="F225" s="150"/>
      <c r="G225" s="150"/>
      <c r="H225" s="150"/>
      <c r="I225" s="150"/>
      <c r="J225" s="150"/>
      <c r="K225" s="150"/>
      <c r="L225" s="150"/>
      <c r="M225" s="150"/>
      <c r="N225" s="150"/>
      <c r="O225" s="150"/>
      <c r="P225" s="150"/>
      <c r="Q225" s="150"/>
      <c r="R225" s="150"/>
      <c r="S225" s="150"/>
      <c r="T225" s="150"/>
      <c r="Z225" s="263"/>
      <c r="AF225" s="263"/>
    </row>
    <row r="226" spans="1:32" s="37" customFormat="1" ht="15" customHeight="1">
      <c r="A226" s="138"/>
      <c r="B226" s="193"/>
      <c r="C226" s="193"/>
      <c r="D226" s="194"/>
      <c r="E226" s="194"/>
      <c r="F226" s="194"/>
      <c r="G226" s="194"/>
      <c r="H226" s="194"/>
      <c r="I226" s="194"/>
      <c r="J226" s="194"/>
      <c r="K226" s="194"/>
      <c r="L226" s="194"/>
      <c r="M226" s="194"/>
      <c r="N226" s="194"/>
      <c r="O226" s="194"/>
      <c r="P226" s="194"/>
      <c r="Q226" s="194"/>
      <c r="R226" s="194"/>
      <c r="S226" s="194"/>
      <c r="T226" s="194"/>
      <c r="Z226" s="265"/>
      <c r="AF226" s="265"/>
    </row>
    <row r="227" spans="1:32" s="10" customFormat="1" ht="24.95" customHeight="1">
      <c r="A227" s="748" t="s">
        <v>271</v>
      </c>
      <c r="B227" s="748"/>
      <c r="C227" s="748"/>
      <c r="D227" s="748"/>
      <c r="E227" s="748"/>
      <c r="F227" s="748"/>
      <c r="G227" s="748"/>
      <c r="H227" s="114"/>
      <c r="I227" s="114"/>
      <c r="J227" s="114"/>
      <c r="K227" s="114"/>
      <c r="L227" s="114"/>
      <c r="M227" s="114"/>
      <c r="N227" s="114"/>
      <c r="O227" s="114"/>
      <c r="P227" s="114"/>
      <c r="Q227" s="114"/>
      <c r="R227" s="114"/>
      <c r="S227" s="114"/>
      <c r="T227" s="114"/>
      <c r="Z227" s="264"/>
      <c r="AF227" s="264"/>
    </row>
    <row r="228" spans="1:32" s="37" customFormat="1" ht="15" customHeight="1">
      <c r="A228" s="759" t="s">
        <v>17</v>
      </c>
      <c r="B228" s="759"/>
      <c r="C228" s="759"/>
      <c r="D228" s="759"/>
      <c r="E228" s="759"/>
      <c r="F228" s="759"/>
      <c r="G228" s="759"/>
      <c r="H228" s="376"/>
      <c r="I228" s="376"/>
      <c r="J228" s="376"/>
      <c r="K228" s="376"/>
      <c r="L228" s="376"/>
      <c r="M228" s="376"/>
      <c r="N228" s="376"/>
      <c r="O228" s="376"/>
      <c r="P228" s="376"/>
      <c r="Q228" s="376"/>
      <c r="R228" s="376"/>
      <c r="S228" s="376"/>
      <c r="T228" s="376"/>
      <c r="Z228" s="265"/>
      <c r="AF228" s="265"/>
    </row>
    <row r="229" spans="1:32" s="201" customFormat="1" ht="39.950000000000003" customHeight="1">
      <c r="A229" s="217" t="s">
        <v>6</v>
      </c>
      <c r="B229" s="218" t="s">
        <v>18</v>
      </c>
      <c r="C229" s="219" t="s">
        <v>19</v>
      </c>
      <c r="D229" s="219" t="s">
        <v>20</v>
      </c>
      <c r="E229" s="219" t="s">
        <v>234</v>
      </c>
      <c r="F229" s="219" t="s">
        <v>21</v>
      </c>
      <c r="G229" s="220" t="s">
        <v>22</v>
      </c>
      <c r="H229" s="200"/>
      <c r="I229" s="200"/>
      <c r="J229" s="200"/>
      <c r="K229" s="200"/>
      <c r="L229" s="200"/>
      <c r="M229" s="200"/>
      <c r="N229" s="200"/>
      <c r="O229" s="200"/>
      <c r="P229" s="200"/>
      <c r="Q229" s="200"/>
      <c r="R229" s="200"/>
      <c r="S229" s="200"/>
      <c r="T229" s="200"/>
      <c r="Z229" s="259"/>
      <c r="AF229" s="259"/>
    </row>
    <row r="230" spans="1:32" s="201" customFormat="1" ht="20.100000000000001" customHeight="1">
      <c r="A230" s="186">
        <v>1970</v>
      </c>
      <c r="B230" s="96">
        <f>C230+D230+E230+F230-G230</f>
        <v>3267.1996135194722</v>
      </c>
      <c r="C230" s="154">
        <v>3131.0626509223189</v>
      </c>
      <c r="D230" s="154">
        <v>56.01673110525136</v>
      </c>
      <c r="E230" s="154">
        <v>100.39751309812034</v>
      </c>
      <c r="F230" s="154">
        <v>18.285382800000008</v>
      </c>
      <c r="G230" s="154">
        <v>38.562664406218538</v>
      </c>
      <c r="H230" s="154"/>
      <c r="I230" s="154"/>
      <c r="J230" s="154"/>
      <c r="K230" s="154"/>
      <c r="L230" s="154"/>
      <c r="M230" s="154"/>
      <c r="N230" s="154"/>
      <c r="O230" s="154"/>
      <c r="P230" s="154"/>
      <c r="Q230" s="154"/>
      <c r="R230" s="154"/>
      <c r="S230" s="154"/>
      <c r="T230" s="154"/>
      <c r="Z230" s="259"/>
      <c r="AF230" s="259"/>
    </row>
    <row r="231" spans="1:32" s="201" customFormat="1" ht="20.100000000000001" customHeight="1">
      <c r="A231" s="186">
        <v>1971</v>
      </c>
      <c r="B231" s="96">
        <f t="shared" ref="B231:B270" si="6">C231+D231+E231+F231-G231</f>
        <v>5023.0214778283662</v>
      </c>
      <c r="C231" s="154">
        <v>4828.3506482623134</v>
      </c>
      <c r="D231" s="154">
        <v>84.898993659130923</v>
      </c>
      <c r="E231" s="154">
        <v>144.42565837703026</v>
      </c>
      <c r="F231" s="154">
        <v>23.791776484090921</v>
      </c>
      <c r="G231" s="154">
        <v>58.445598954199291</v>
      </c>
      <c r="H231" s="154"/>
      <c r="I231" s="154"/>
      <c r="J231" s="154"/>
      <c r="K231" s="154"/>
      <c r="L231" s="154"/>
      <c r="M231" s="154"/>
      <c r="N231" s="154"/>
      <c r="O231" s="154"/>
      <c r="P231" s="154"/>
      <c r="Q231" s="154"/>
      <c r="R231" s="154"/>
      <c r="S231" s="154"/>
      <c r="T231" s="154"/>
      <c r="Z231" s="259"/>
      <c r="AF231" s="259"/>
    </row>
    <row r="232" spans="1:32" s="201" customFormat="1" ht="20.100000000000001" customHeight="1">
      <c r="A232" s="186">
        <v>1972</v>
      </c>
      <c r="B232" s="96">
        <f t="shared" si="6"/>
        <v>6584.0798268418494</v>
      </c>
      <c r="C232" s="154">
        <v>6313.3746720501731</v>
      </c>
      <c r="D232" s="154">
        <v>112.44805420705696</v>
      </c>
      <c r="E232" s="154">
        <v>204.74199376543589</v>
      </c>
      <c r="F232" s="154">
        <v>30.925846288636379</v>
      </c>
      <c r="G232" s="154">
        <v>77.410739469452849</v>
      </c>
      <c r="H232" s="154"/>
      <c r="I232" s="154"/>
      <c r="J232" s="154"/>
      <c r="K232" s="154"/>
      <c r="L232" s="154"/>
      <c r="M232" s="154"/>
      <c r="N232" s="154"/>
      <c r="O232" s="154"/>
      <c r="P232" s="154"/>
      <c r="Q232" s="154"/>
      <c r="R232" s="154"/>
      <c r="S232" s="154"/>
      <c r="T232" s="154"/>
      <c r="Z232" s="259"/>
      <c r="AF232" s="259"/>
    </row>
    <row r="233" spans="1:32" s="201" customFormat="1" ht="20.100000000000001" customHeight="1">
      <c r="A233" s="186">
        <v>1973</v>
      </c>
      <c r="B233" s="96">
        <f t="shared" si="6"/>
        <v>10486.556001884606</v>
      </c>
      <c r="C233" s="154">
        <v>10092.357400323284</v>
      </c>
      <c r="D233" s="154">
        <v>176.1644707514713</v>
      </c>
      <c r="E233" s="154">
        <v>299.13566887097761</v>
      </c>
      <c r="F233" s="154">
        <v>40.172431909090925</v>
      </c>
      <c r="G233" s="154">
        <v>121.27396997021907</v>
      </c>
      <c r="H233" s="154"/>
      <c r="I233" s="154"/>
      <c r="J233" s="154"/>
      <c r="K233" s="154"/>
      <c r="L233" s="154"/>
      <c r="M233" s="154"/>
      <c r="N233" s="154"/>
      <c r="O233" s="154"/>
      <c r="P233" s="154"/>
      <c r="Q233" s="154"/>
      <c r="R233" s="154"/>
      <c r="S233" s="154"/>
      <c r="T233" s="154"/>
      <c r="Z233" s="259"/>
      <c r="AF233" s="259"/>
    </row>
    <row r="234" spans="1:32" s="201" customFormat="1" ht="20.100000000000001" customHeight="1">
      <c r="A234" s="186" t="s">
        <v>12</v>
      </c>
      <c r="B234" s="96">
        <f t="shared" si="6"/>
        <v>33826.444049186306</v>
      </c>
      <c r="C234" s="154">
        <v>33066.995143073284</v>
      </c>
      <c r="D234" s="154">
        <v>548.24647334723045</v>
      </c>
      <c r="E234" s="154">
        <v>536.398451762881</v>
      </c>
      <c r="F234" s="154">
        <v>52.224161481818207</v>
      </c>
      <c r="G234" s="154">
        <v>377.4201804789019</v>
      </c>
      <c r="H234" s="154"/>
      <c r="I234" s="154"/>
      <c r="J234" s="154"/>
      <c r="K234" s="154"/>
      <c r="L234" s="154"/>
      <c r="M234" s="154"/>
      <c r="N234" s="154"/>
      <c r="O234" s="154"/>
      <c r="P234" s="154"/>
      <c r="Q234" s="154"/>
      <c r="R234" s="154"/>
      <c r="S234" s="154"/>
      <c r="T234" s="154"/>
      <c r="Z234" s="259"/>
      <c r="AF234" s="259"/>
    </row>
    <row r="235" spans="1:32" s="201" customFormat="1" ht="20.100000000000001" customHeight="1">
      <c r="A235" s="186">
        <v>1975</v>
      </c>
      <c r="B235" s="96">
        <f t="shared" si="6"/>
        <v>35660.813397203092</v>
      </c>
      <c r="C235" s="154">
        <v>34734.88055506433</v>
      </c>
      <c r="D235" s="154">
        <v>592.53109271407243</v>
      </c>
      <c r="E235" s="154">
        <v>673.43049483423579</v>
      </c>
      <c r="F235" s="154">
        <v>67.877557363636384</v>
      </c>
      <c r="G235" s="154">
        <v>407.90630277318479</v>
      </c>
      <c r="H235" s="154"/>
      <c r="I235" s="154"/>
      <c r="J235" s="154"/>
      <c r="K235" s="154"/>
      <c r="L235" s="154"/>
      <c r="M235" s="154"/>
      <c r="N235" s="154"/>
      <c r="O235" s="154"/>
      <c r="P235" s="154"/>
      <c r="Q235" s="154"/>
      <c r="R235" s="154"/>
      <c r="S235" s="154"/>
      <c r="T235" s="154"/>
      <c r="Z235" s="259"/>
      <c r="AF235" s="259"/>
    </row>
    <row r="236" spans="1:32" s="201" customFormat="1" ht="20.100000000000001" customHeight="1">
      <c r="A236" s="186">
        <v>1976</v>
      </c>
      <c r="B236" s="96">
        <f t="shared" si="6"/>
        <v>44145.322648735098</v>
      </c>
      <c r="C236" s="154">
        <v>43152.520435386461</v>
      </c>
      <c r="D236" s="154">
        <v>736.61287369714125</v>
      </c>
      <c r="E236" s="154">
        <v>675.04263651742815</v>
      </c>
      <c r="F236" s="154">
        <v>88.240824572727306</v>
      </c>
      <c r="G236" s="154">
        <v>507.09412143866012</v>
      </c>
      <c r="H236" s="154"/>
      <c r="I236" s="154"/>
      <c r="J236" s="154"/>
      <c r="K236" s="154"/>
      <c r="L236" s="154"/>
      <c r="M236" s="154"/>
      <c r="N236" s="154"/>
      <c r="O236" s="154"/>
      <c r="P236" s="154"/>
      <c r="Q236" s="154"/>
      <c r="R236" s="154"/>
      <c r="S236" s="154"/>
      <c r="T236" s="154"/>
      <c r="Z236" s="259"/>
      <c r="AF236" s="259"/>
    </row>
    <row r="237" spans="1:32" s="201" customFormat="1" ht="20.100000000000001" customHeight="1">
      <c r="A237" s="186">
        <v>1977</v>
      </c>
      <c r="B237" s="96">
        <f t="shared" si="6"/>
        <v>52056.209272837317</v>
      </c>
      <c r="C237" s="154">
        <v>51282.434940052168</v>
      </c>
      <c r="D237" s="154">
        <v>872.94035761173609</v>
      </c>
      <c r="E237" s="154">
        <v>403.42455844576932</v>
      </c>
      <c r="F237" s="154">
        <v>98.353195363636402</v>
      </c>
      <c r="G237" s="154">
        <v>600.94377863598697</v>
      </c>
      <c r="H237" s="154"/>
      <c r="I237" s="154"/>
      <c r="J237" s="154"/>
      <c r="K237" s="154"/>
      <c r="L237" s="154"/>
      <c r="M237" s="154"/>
      <c r="N237" s="154"/>
      <c r="O237" s="154"/>
      <c r="P237" s="154"/>
      <c r="Q237" s="154"/>
      <c r="R237" s="154"/>
      <c r="S237" s="154"/>
      <c r="T237" s="154"/>
      <c r="Z237" s="259"/>
      <c r="AF237" s="259"/>
    </row>
    <row r="238" spans="1:32" s="201" customFormat="1" ht="20.100000000000001" customHeight="1">
      <c r="A238" s="186">
        <v>1978</v>
      </c>
      <c r="B238" s="96">
        <f t="shared" si="6"/>
        <v>51025.210318034631</v>
      </c>
      <c r="C238" s="154">
        <v>50138.05300381808</v>
      </c>
      <c r="D238" s="154">
        <v>763.63304326730997</v>
      </c>
      <c r="E238" s="154">
        <v>533.89685259930661</v>
      </c>
      <c r="F238" s="154">
        <v>115.32258470454549</v>
      </c>
      <c r="G238" s="154">
        <v>525.69516635461116</v>
      </c>
      <c r="H238" s="154"/>
      <c r="I238" s="154"/>
      <c r="J238" s="154"/>
      <c r="K238" s="154"/>
      <c r="L238" s="154"/>
      <c r="M238" s="154"/>
      <c r="N238" s="154"/>
      <c r="O238" s="154"/>
      <c r="P238" s="154"/>
      <c r="Q238" s="154"/>
      <c r="R238" s="154"/>
      <c r="S238" s="154"/>
      <c r="T238" s="154"/>
      <c r="Z238" s="259"/>
      <c r="AF238" s="259"/>
    </row>
    <row r="239" spans="1:32" s="201" customFormat="1" ht="20.100000000000001" customHeight="1">
      <c r="A239" s="186">
        <v>1979</v>
      </c>
      <c r="B239" s="96">
        <f t="shared" si="6"/>
        <v>71062.532139770134</v>
      </c>
      <c r="C239" s="154">
        <v>69959.477779749461</v>
      </c>
      <c r="D239" s="154">
        <v>1001.9837148239058</v>
      </c>
      <c r="E239" s="154">
        <v>657.86498892755048</v>
      </c>
      <c r="F239" s="154">
        <v>132.98460218181822</v>
      </c>
      <c r="G239" s="154">
        <v>689.77894591261111</v>
      </c>
      <c r="H239" s="154"/>
      <c r="I239" s="154"/>
      <c r="J239" s="154"/>
      <c r="K239" s="154"/>
      <c r="L239" s="154"/>
      <c r="M239" s="154"/>
      <c r="N239" s="154"/>
      <c r="O239" s="154"/>
      <c r="P239" s="154"/>
      <c r="Q239" s="154"/>
      <c r="R239" s="154"/>
      <c r="S239" s="154"/>
      <c r="T239" s="154"/>
      <c r="Z239" s="259"/>
      <c r="AF239" s="259"/>
    </row>
    <row r="240" spans="1:32" s="201" customFormat="1" ht="20.100000000000001" customHeight="1">
      <c r="A240" s="186">
        <v>1980</v>
      </c>
      <c r="B240" s="96">
        <f t="shared" si="6"/>
        <v>93743.014290581646</v>
      </c>
      <c r="C240" s="154">
        <v>92637.044412554867</v>
      </c>
      <c r="D240" s="154">
        <v>1182.6444149209433</v>
      </c>
      <c r="E240" s="154">
        <v>580.59337031936263</v>
      </c>
      <c r="F240" s="154">
        <v>156.88027288636368</v>
      </c>
      <c r="G240" s="154">
        <v>814.14818009988483</v>
      </c>
      <c r="H240" s="154"/>
      <c r="I240" s="154"/>
      <c r="J240" s="154"/>
      <c r="K240" s="154"/>
      <c r="L240" s="154"/>
      <c r="M240" s="154"/>
      <c r="N240" s="154"/>
      <c r="O240" s="154"/>
      <c r="P240" s="154"/>
      <c r="Q240" s="154"/>
      <c r="R240" s="154"/>
      <c r="S240" s="154"/>
      <c r="T240" s="154"/>
      <c r="Z240" s="259"/>
      <c r="AF240" s="259"/>
    </row>
    <row r="241" spans="1:32" s="201" customFormat="1" ht="20.100000000000001" customHeight="1">
      <c r="A241" s="186" t="s">
        <v>23</v>
      </c>
      <c r="B241" s="96">
        <f t="shared" si="6"/>
        <v>101685.64657567083</v>
      </c>
      <c r="C241" s="154">
        <v>96572.285635959401</v>
      </c>
      <c r="D241" s="154">
        <v>2620.3392299788807</v>
      </c>
      <c r="E241" s="154">
        <v>4113.3517091191688</v>
      </c>
      <c r="F241" s="154">
        <v>183.5464561363637</v>
      </c>
      <c r="G241" s="154">
        <v>1803.8764555229798</v>
      </c>
      <c r="H241" s="154"/>
      <c r="I241" s="154"/>
      <c r="J241" s="154"/>
      <c r="K241" s="154"/>
      <c r="L241" s="154"/>
      <c r="M241" s="154"/>
      <c r="N241" s="154"/>
      <c r="O241" s="154"/>
      <c r="P241" s="154"/>
      <c r="Q241" s="154"/>
      <c r="R241" s="154"/>
      <c r="S241" s="154"/>
      <c r="T241" s="154"/>
      <c r="Z241" s="259"/>
      <c r="AF241" s="259"/>
    </row>
    <row r="242" spans="1:32" s="201" customFormat="1" ht="20.100000000000001" customHeight="1">
      <c r="A242" s="186">
        <v>1982</v>
      </c>
      <c r="B242" s="96">
        <f t="shared" si="6"/>
        <v>92948.507922034667</v>
      </c>
      <c r="C242" s="154">
        <v>88167.380564823659</v>
      </c>
      <c r="D242" s="154">
        <v>2907.2709301329992</v>
      </c>
      <c r="E242" s="154">
        <v>3664.0089082486775</v>
      </c>
      <c r="F242" s="154">
        <v>211.25158159090918</v>
      </c>
      <c r="G242" s="154">
        <v>2001.4040627615911</v>
      </c>
      <c r="H242" s="154"/>
      <c r="I242" s="154"/>
      <c r="J242" s="154"/>
      <c r="K242" s="154"/>
      <c r="L242" s="154"/>
      <c r="M242" s="154"/>
      <c r="N242" s="154"/>
      <c r="O242" s="154"/>
      <c r="P242" s="154"/>
      <c r="Q242" s="154"/>
      <c r="R242" s="154"/>
      <c r="S242" s="154"/>
      <c r="T242" s="154"/>
      <c r="Z242" s="259"/>
      <c r="AF242" s="259"/>
    </row>
    <row r="243" spans="1:32" s="201" customFormat="1" ht="20.100000000000001" customHeight="1">
      <c r="A243" s="186">
        <v>1983</v>
      </c>
      <c r="B243" s="96">
        <f t="shared" si="6"/>
        <v>75738.580673121498</v>
      </c>
      <c r="C243" s="154">
        <v>70862.751749926974</v>
      </c>
      <c r="D243" s="154">
        <v>2820.7359729436616</v>
      </c>
      <c r="E243" s="154">
        <v>3769.7431662290896</v>
      </c>
      <c r="F243" s="154">
        <v>227.18202872727281</v>
      </c>
      <c r="G243" s="154">
        <v>1941.8322447055018</v>
      </c>
      <c r="H243" s="154"/>
      <c r="I243" s="154"/>
      <c r="J243" s="154"/>
      <c r="K243" s="154"/>
      <c r="L243" s="154"/>
      <c r="M243" s="154"/>
      <c r="N243" s="154"/>
      <c r="O243" s="154"/>
      <c r="P243" s="154"/>
      <c r="Q243" s="154"/>
      <c r="R243" s="154"/>
      <c r="S243" s="154"/>
      <c r="T243" s="154"/>
      <c r="Z243" s="259"/>
      <c r="AF243" s="259"/>
    </row>
    <row r="244" spans="1:32" s="201" customFormat="1" ht="20.100000000000001" customHeight="1">
      <c r="A244" s="186">
        <v>1984</v>
      </c>
      <c r="B244" s="96">
        <f t="shared" si="6"/>
        <v>72526.900065316469</v>
      </c>
      <c r="C244" s="154">
        <v>67594.52398640968</v>
      </c>
      <c r="D244" s="154">
        <v>2769.1186300587933</v>
      </c>
      <c r="E244" s="154">
        <v>3834.0620602792142</v>
      </c>
      <c r="F244" s="154">
        <v>235.49356636363646</v>
      </c>
      <c r="G244" s="154">
        <v>1906.2981777948519</v>
      </c>
      <c r="H244" s="154"/>
      <c r="I244" s="154"/>
      <c r="J244" s="154"/>
      <c r="K244" s="154"/>
      <c r="L244" s="154"/>
      <c r="M244" s="154"/>
      <c r="N244" s="154"/>
      <c r="O244" s="154"/>
      <c r="P244" s="154"/>
      <c r="Q244" s="154"/>
      <c r="R244" s="154"/>
      <c r="S244" s="154"/>
      <c r="T244" s="154"/>
      <c r="Z244" s="259"/>
      <c r="AF244" s="259"/>
    </row>
    <row r="245" spans="1:32" s="201" customFormat="1" ht="20.100000000000001" customHeight="1">
      <c r="A245" s="186">
        <v>1985</v>
      </c>
      <c r="B245" s="96">
        <f t="shared" si="6"/>
        <v>67487.076736014453</v>
      </c>
      <c r="C245" s="154">
        <v>62449.666983834337</v>
      </c>
      <c r="D245" s="154">
        <v>2873.4160258290999</v>
      </c>
      <c r="E245" s="154">
        <v>3920.450618061318</v>
      </c>
      <c r="F245" s="154">
        <v>221.64100363636373</v>
      </c>
      <c r="G245" s="154">
        <v>1978.0978953466647</v>
      </c>
      <c r="H245" s="154"/>
      <c r="I245" s="154"/>
      <c r="J245" s="154"/>
      <c r="K245" s="154"/>
      <c r="L245" s="154"/>
      <c r="M245" s="154"/>
      <c r="N245" s="154"/>
      <c r="O245" s="154"/>
      <c r="P245" s="154"/>
      <c r="Q245" s="154"/>
      <c r="R245" s="154"/>
      <c r="S245" s="154"/>
      <c r="T245" s="154"/>
      <c r="Z245" s="259"/>
      <c r="AF245" s="259"/>
    </row>
    <row r="246" spans="1:32" s="201" customFormat="1" ht="20.100000000000001" customHeight="1">
      <c r="A246" s="186">
        <v>1986</v>
      </c>
      <c r="B246" s="96">
        <f t="shared" si="6"/>
        <v>47878.275775133705</v>
      </c>
      <c r="C246" s="154">
        <v>42780.242731955208</v>
      </c>
      <c r="D246" s="154">
        <v>3465.9527590045095</v>
      </c>
      <c r="E246" s="154">
        <v>3815.4946353762393</v>
      </c>
      <c r="F246" s="154">
        <v>202.59372988636372</v>
      </c>
      <c r="G246" s="154">
        <v>2386.0080810886225</v>
      </c>
      <c r="H246" s="154"/>
      <c r="I246" s="154"/>
      <c r="J246" s="154"/>
      <c r="K246" s="154"/>
      <c r="L246" s="154"/>
      <c r="M246" s="154"/>
      <c r="N246" s="154"/>
      <c r="O246" s="154"/>
      <c r="P246" s="154"/>
      <c r="Q246" s="154"/>
      <c r="R246" s="154"/>
      <c r="S246" s="154"/>
      <c r="T246" s="154"/>
      <c r="Z246" s="259"/>
      <c r="AF246" s="259"/>
    </row>
    <row r="247" spans="1:32" s="201" customFormat="1" ht="20.100000000000001" customHeight="1">
      <c r="A247" s="186">
        <v>1987</v>
      </c>
      <c r="B247" s="96">
        <f t="shared" si="6"/>
        <v>53188.538054887373</v>
      </c>
      <c r="C247" s="154">
        <v>48012.222091743701</v>
      </c>
      <c r="D247" s="154">
        <v>3138.1826316855982</v>
      </c>
      <c r="E247" s="154">
        <v>3980.3222247095318</v>
      </c>
      <c r="F247" s="154">
        <v>218.17786295454553</v>
      </c>
      <c r="G247" s="154">
        <v>2160.3667562059968</v>
      </c>
      <c r="H247" s="154"/>
      <c r="I247" s="154"/>
      <c r="J247" s="154"/>
      <c r="K247" s="154"/>
      <c r="L247" s="154"/>
      <c r="M247" s="154"/>
      <c r="N247" s="154"/>
      <c r="O247" s="154"/>
      <c r="P247" s="154"/>
      <c r="Q247" s="154"/>
      <c r="R247" s="154"/>
      <c r="S247" s="154"/>
      <c r="T247" s="154"/>
      <c r="Z247" s="259"/>
      <c r="AF247" s="259"/>
    </row>
    <row r="248" spans="1:32" s="201" customFormat="1" ht="20.100000000000001" customHeight="1">
      <c r="A248" s="186">
        <v>1988</v>
      </c>
      <c r="B248" s="96">
        <f t="shared" si="6"/>
        <v>42934.92995231165</v>
      </c>
      <c r="C248" s="154">
        <v>37542.206742082031</v>
      </c>
      <c r="D248" s="154">
        <v>2777.0130472058909</v>
      </c>
      <c r="E248" s="154">
        <v>4295.4125371348619</v>
      </c>
      <c r="F248" s="154">
        <v>232.03042568181826</v>
      </c>
      <c r="G248" s="154">
        <v>1911.7327997929513</v>
      </c>
      <c r="H248" s="154"/>
      <c r="I248" s="154"/>
      <c r="J248" s="154"/>
      <c r="K248" s="154"/>
      <c r="L248" s="154"/>
      <c r="M248" s="154"/>
      <c r="N248" s="154"/>
      <c r="O248" s="154"/>
      <c r="P248" s="154"/>
      <c r="Q248" s="154"/>
      <c r="R248" s="154"/>
      <c r="S248" s="154"/>
      <c r="T248" s="154"/>
      <c r="Z248" s="259"/>
      <c r="AF248" s="259"/>
    </row>
    <row r="249" spans="1:32" s="201" customFormat="1" ht="20.100000000000001" customHeight="1">
      <c r="A249" s="186">
        <v>1989</v>
      </c>
      <c r="B249" s="96">
        <f t="shared" si="6"/>
        <v>66503.050326167955</v>
      </c>
      <c r="C249" s="154">
        <v>60766.894866174807</v>
      </c>
      <c r="D249" s="154">
        <v>3071.6873487927392</v>
      </c>
      <c r="E249" s="154">
        <v>4533.1756398594798</v>
      </c>
      <c r="F249" s="154">
        <v>245.88298840909101</v>
      </c>
      <c r="G249" s="154">
        <v>2114.5905170681599</v>
      </c>
      <c r="H249" s="154"/>
      <c r="I249" s="154"/>
      <c r="J249" s="154"/>
      <c r="K249" s="154"/>
      <c r="L249" s="154"/>
      <c r="M249" s="154"/>
      <c r="N249" s="154"/>
      <c r="O249" s="154"/>
      <c r="P249" s="154"/>
      <c r="Q249" s="154"/>
      <c r="R249" s="154"/>
      <c r="S249" s="154"/>
      <c r="T249" s="154"/>
      <c r="Z249" s="259"/>
      <c r="AF249" s="259"/>
    </row>
    <row r="250" spans="1:32" s="201" customFormat="1" ht="20.100000000000001" customHeight="1">
      <c r="A250" s="186">
        <v>1990</v>
      </c>
      <c r="B250" s="96">
        <f t="shared" si="6"/>
        <v>114092.92384315633</v>
      </c>
      <c r="C250" s="154">
        <v>104378.37200030711</v>
      </c>
      <c r="D250" s="154">
        <v>3620.3493405160107</v>
      </c>
      <c r="E250" s="154">
        <v>8257.5008834965629</v>
      </c>
      <c r="F250" s="154">
        <v>328.99836477272743</v>
      </c>
      <c r="G250" s="154">
        <v>2492.2967459360648</v>
      </c>
      <c r="H250" s="154"/>
      <c r="I250" s="154"/>
      <c r="J250" s="154"/>
      <c r="K250" s="154"/>
      <c r="L250" s="154"/>
      <c r="M250" s="154"/>
      <c r="N250" s="154"/>
      <c r="O250" s="154"/>
      <c r="P250" s="154"/>
      <c r="Q250" s="154"/>
      <c r="R250" s="154"/>
      <c r="S250" s="154"/>
      <c r="T250" s="154"/>
      <c r="Z250" s="259"/>
      <c r="AF250" s="259"/>
    </row>
    <row r="251" spans="1:32" s="201" customFormat="1" ht="20.100000000000001" customHeight="1">
      <c r="A251" s="186">
        <v>1991</v>
      </c>
      <c r="B251" s="96">
        <f t="shared" si="6"/>
        <v>97197.334850196479</v>
      </c>
      <c r="C251" s="154">
        <v>91355.03251817108</v>
      </c>
      <c r="D251" s="154">
        <v>3705.6697719904105</v>
      </c>
      <c r="E251" s="154">
        <v>4407.1506331078535</v>
      </c>
      <c r="F251" s="154">
        <v>280.51439522727281</v>
      </c>
      <c r="G251" s="154">
        <v>2551.032468300139</v>
      </c>
      <c r="H251" s="154"/>
      <c r="I251" s="154"/>
      <c r="J251" s="154"/>
      <c r="K251" s="154"/>
      <c r="L251" s="154"/>
      <c r="M251" s="154"/>
      <c r="N251" s="154"/>
      <c r="O251" s="154"/>
      <c r="P251" s="154"/>
      <c r="Q251" s="154"/>
      <c r="R251" s="154"/>
      <c r="S251" s="154"/>
      <c r="T251" s="154"/>
      <c r="Z251" s="259"/>
      <c r="AF251" s="259"/>
    </row>
    <row r="252" spans="1:32" s="201" customFormat="1" ht="20.100000000000001" customHeight="1">
      <c r="A252" s="186">
        <v>1992</v>
      </c>
      <c r="B252" s="96">
        <f t="shared" si="6"/>
        <v>111568.83109241004</v>
      </c>
      <c r="C252" s="154">
        <v>104827.44172874792</v>
      </c>
      <c r="D252" s="154">
        <v>3639.7817519550204</v>
      </c>
      <c r="E252" s="154">
        <v>5297.3307976926826</v>
      </c>
      <c r="F252" s="154">
        <v>309.95109102272733</v>
      </c>
      <c r="G252" s="154">
        <v>2505.6742770083101</v>
      </c>
      <c r="H252" s="154"/>
      <c r="I252" s="154"/>
      <c r="J252" s="154"/>
      <c r="K252" s="154"/>
      <c r="L252" s="154"/>
      <c r="M252" s="154"/>
      <c r="N252" s="154"/>
      <c r="O252" s="154"/>
      <c r="P252" s="154"/>
      <c r="Q252" s="154"/>
      <c r="R252" s="154"/>
      <c r="S252" s="154"/>
      <c r="T252" s="154"/>
      <c r="Z252" s="259"/>
      <c r="AF252" s="259"/>
    </row>
    <row r="253" spans="1:32" s="201" customFormat="1" ht="20.100000000000001" customHeight="1">
      <c r="A253" s="186">
        <v>1993</v>
      </c>
      <c r="B253" s="96">
        <f t="shared" si="6"/>
        <v>110156.20831236045</v>
      </c>
      <c r="C253" s="154">
        <v>102952.05496212665</v>
      </c>
      <c r="D253" s="154">
        <v>4210.3052065471775</v>
      </c>
      <c r="E253" s="154">
        <v>5137.2840423164434</v>
      </c>
      <c r="F253" s="154">
        <v>483.45443918181826</v>
      </c>
      <c r="G253" s="154">
        <v>2626.8903378116343</v>
      </c>
      <c r="H253" s="154"/>
      <c r="I253" s="154"/>
      <c r="J253" s="154"/>
      <c r="K253" s="154"/>
      <c r="L253" s="154"/>
      <c r="M253" s="154"/>
      <c r="N253" s="154"/>
      <c r="O253" s="154"/>
      <c r="P253" s="154"/>
      <c r="Q253" s="154"/>
      <c r="R253" s="154"/>
      <c r="S253" s="154"/>
      <c r="T253" s="154"/>
      <c r="Z253" s="259"/>
      <c r="AF253" s="259"/>
    </row>
    <row r="254" spans="1:32" s="201" customFormat="1" ht="20.100000000000001" customHeight="1">
      <c r="A254" s="186">
        <v>1994</v>
      </c>
      <c r="B254" s="96">
        <f t="shared" si="6"/>
        <v>108174.09055450035</v>
      </c>
      <c r="C254" s="154">
        <v>101447.5750802277</v>
      </c>
      <c r="D254" s="154">
        <v>4819.8452997317199</v>
      </c>
      <c r="E254" s="154">
        <v>4561.6938703242286</v>
      </c>
      <c r="F254" s="154">
        <v>534.01629313636363</v>
      </c>
      <c r="G254" s="154">
        <v>3189.0399889196674</v>
      </c>
      <c r="H254" s="154"/>
      <c r="I254" s="154"/>
      <c r="J254" s="154"/>
      <c r="K254" s="154"/>
      <c r="L254" s="154"/>
      <c r="M254" s="154"/>
      <c r="N254" s="154"/>
      <c r="O254" s="154"/>
      <c r="P254" s="154"/>
      <c r="Q254" s="154"/>
      <c r="R254" s="154"/>
      <c r="S254" s="154"/>
      <c r="T254" s="154"/>
      <c r="Z254" s="259"/>
      <c r="AF254" s="259"/>
    </row>
    <row r="255" spans="1:32" s="201" customFormat="1" ht="20.100000000000001" customHeight="1">
      <c r="A255" s="186">
        <v>1995</v>
      </c>
      <c r="B255" s="96">
        <f t="shared" si="6"/>
        <v>117195.65878304835</v>
      </c>
      <c r="C255" s="156">
        <v>110096.05406881627</v>
      </c>
      <c r="D255" s="156">
        <v>5712.9771473543005</v>
      </c>
      <c r="E255" s="156">
        <v>4569.5322143700951</v>
      </c>
      <c r="F255" s="156">
        <v>570.72558436363636</v>
      </c>
      <c r="G255" s="156">
        <v>3753.630231855956</v>
      </c>
      <c r="H255" s="156"/>
      <c r="I255" s="156"/>
      <c r="J255" s="156"/>
      <c r="K255" s="156"/>
      <c r="L255" s="156"/>
      <c r="M255" s="156"/>
      <c r="N255" s="156"/>
      <c r="O255" s="156"/>
      <c r="P255" s="156"/>
      <c r="Q255" s="156"/>
      <c r="R255" s="156"/>
      <c r="S255" s="156"/>
      <c r="T255" s="156"/>
      <c r="Z255" s="259"/>
      <c r="AF255" s="259"/>
    </row>
    <row r="256" spans="1:32" s="201" customFormat="1" ht="20.100000000000001" customHeight="1">
      <c r="A256" s="186">
        <v>1996</v>
      </c>
      <c r="B256" s="96">
        <f t="shared" si="6"/>
        <v>132795.90940882146</v>
      </c>
      <c r="C256" s="156">
        <v>124963.42086010781</v>
      </c>
      <c r="D256" s="156">
        <v>5998.6943217934813</v>
      </c>
      <c r="E256" s="156">
        <v>5135.7830828182978</v>
      </c>
      <c r="F256" s="156">
        <v>639.29576986363634</v>
      </c>
      <c r="G256" s="156">
        <v>3941.2846257617734</v>
      </c>
      <c r="H256" s="156"/>
      <c r="I256" s="156"/>
      <c r="J256" s="156"/>
      <c r="K256" s="156"/>
      <c r="L256" s="156"/>
      <c r="M256" s="156"/>
      <c r="N256" s="156"/>
      <c r="O256" s="156"/>
      <c r="P256" s="156"/>
      <c r="Q256" s="156"/>
      <c r="R256" s="156"/>
      <c r="S256" s="156"/>
      <c r="T256" s="156"/>
      <c r="Z256" s="259"/>
      <c r="AF256" s="259"/>
    </row>
    <row r="257" spans="1:32" s="201" customFormat="1" ht="20.100000000000001" customHeight="1">
      <c r="A257" s="186">
        <v>1997</v>
      </c>
      <c r="B257" s="96">
        <f t="shared" si="6"/>
        <v>135272.47871658538</v>
      </c>
      <c r="C257" s="156">
        <v>127708.23031508173</v>
      </c>
      <c r="D257" s="156">
        <v>6292.7613605228607</v>
      </c>
      <c r="E257" s="156">
        <v>5008.9798007713362</v>
      </c>
      <c r="F257" s="156">
        <v>655.57253106818177</v>
      </c>
      <c r="G257" s="156">
        <v>4393.0652908587263</v>
      </c>
      <c r="H257" s="156"/>
      <c r="I257" s="156"/>
      <c r="J257" s="156"/>
      <c r="K257" s="156"/>
      <c r="L257" s="156"/>
      <c r="M257" s="156"/>
      <c r="N257" s="156"/>
      <c r="O257" s="156"/>
      <c r="P257" s="156"/>
      <c r="Q257" s="156"/>
      <c r="R257" s="156"/>
      <c r="S257" s="156"/>
      <c r="T257" s="156"/>
      <c r="Z257" s="259"/>
      <c r="AF257" s="259"/>
    </row>
    <row r="258" spans="1:32" s="201" customFormat="1" ht="20.100000000000001" customHeight="1">
      <c r="A258" s="186">
        <v>1998</v>
      </c>
      <c r="B258" s="96">
        <f t="shared" si="6"/>
        <v>123410.74609375029</v>
      </c>
      <c r="C258" s="156">
        <v>114753.84645994162</v>
      </c>
      <c r="D258" s="156">
        <v>6666.2280178663168</v>
      </c>
      <c r="E258" s="156">
        <v>6048.3108665977252</v>
      </c>
      <c r="F258" s="156">
        <v>696.09127704545449</v>
      </c>
      <c r="G258" s="156">
        <v>4753.7305277008318</v>
      </c>
      <c r="H258" s="156"/>
      <c r="I258" s="156"/>
      <c r="J258" s="156"/>
      <c r="K258" s="156"/>
      <c r="L258" s="156"/>
      <c r="M258" s="156"/>
      <c r="N258" s="156"/>
      <c r="O258" s="156"/>
      <c r="P258" s="156"/>
      <c r="Q258" s="156"/>
      <c r="R258" s="156"/>
      <c r="S258" s="156"/>
      <c r="T258" s="156"/>
      <c r="Z258" s="259"/>
      <c r="AF258" s="259"/>
    </row>
    <row r="259" spans="1:32" s="201" customFormat="1" ht="20.100000000000001" customHeight="1">
      <c r="A259" s="186">
        <v>1999</v>
      </c>
      <c r="B259" s="96">
        <f t="shared" si="6"/>
        <v>141986.99131895849</v>
      </c>
      <c r="C259" s="156">
        <v>131440.06813429727</v>
      </c>
      <c r="D259" s="156">
        <v>8213.5337786974142</v>
      </c>
      <c r="E259" s="156">
        <v>7152.905875047144</v>
      </c>
      <c r="F259" s="156">
        <v>734.18582454545458</v>
      </c>
      <c r="G259" s="156">
        <v>5553.7022936288095</v>
      </c>
      <c r="H259" s="156"/>
      <c r="I259" s="156"/>
      <c r="J259" s="156"/>
      <c r="K259" s="156"/>
      <c r="L259" s="156"/>
      <c r="M259" s="156"/>
      <c r="N259" s="156"/>
      <c r="O259" s="156"/>
      <c r="P259" s="156"/>
      <c r="Q259" s="156"/>
      <c r="R259" s="156"/>
      <c r="S259" s="156"/>
      <c r="T259" s="156"/>
      <c r="Z259" s="259"/>
      <c r="AF259" s="259"/>
    </row>
    <row r="260" spans="1:32" s="201" customFormat="1" ht="20.100000000000001" customHeight="1">
      <c r="A260" s="186">
        <v>2000</v>
      </c>
      <c r="B260" s="96">
        <f t="shared" si="6"/>
        <v>187835.83924312299</v>
      </c>
      <c r="C260" s="156">
        <v>173734.51634655739</v>
      </c>
      <c r="D260" s="156">
        <v>8973.0677976768075</v>
      </c>
      <c r="E260" s="156">
        <v>8607.7247663969829</v>
      </c>
      <c r="F260" s="156">
        <v>750.34714772727273</v>
      </c>
      <c r="G260" s="156">
        <v>4229.8168152354574</v>
      </c>
      <c r="H260" s="156"/>
      <c r="I260" s="156"/>
      <c r="J260" s="156"/>
      <c r="K260" s="156"/>
      <c r="L260" s="156"/>
      <c r="M260" s="156"/>
      <c r="N260" s="156"/>
      <c r="O260" s="156"/>
      <c r="P260" s="156"/>
      <c r="Q260" s="156"/>
      <c r="R260" s="156"/>
      <c r="S260" s="156"/>
      <c r="T260" s="156"/>
      <c r="Z260" s="259"/>
      <c r="AF260" s="259"/>
    </row>
    <row r="261" spans="1:32" s="201" customFormat="1" ht="20.100000000000001" customHeight="1">
      <c r="A261" s="186">
        <v>2001</v>
      </c>
      <c r="B261" s="96">
        <f t="shared" si="6"/>
        <v>177844.56060326807</v>
      </c>
      <c r="C261" s="158">
        <v>163179.10295326804</v>
      </c>
      <c r="D261" s="158">
        <v>10638.638000000001</v>
      </c>
      <c r="E261" s="158">
        <v>9138.6196999999993</v>
      </c>
      <c r="F261" s="158">
        <v>761.89094999999998</v>
      </c>
      <c r="G261" s="158">
        <v>5873.6909999999998</v>
      </c>
      <c r="H261" s="158"/>
      <c r="I261" s="158"/>
      <c r="J261" s="158"/>
      <c r="K261" s="158"/>
      <c r="L261" s="158"/>
      <c r="M261" s="158"/>
      <c r="N261" s="158"/>
      <c r="O261" s="158"/>
      <c r="P261" s="158"/>
      <c r="Q261" s="158"/>
      <c r="R261" s="158"/>
      <c r="S261" s="158"/>
      <c r="T261" s="158"/>
      <c r="Z261" s="259"/>
      <c r="AF261" s="259"/>
    </row>
    <row r="262" spans="1:32" s="201" customFormat="1" ht="20.100000000000001" customHeight="1">
      <c r="A262" s="186">
        <v>2002</v>
      </c>
      <c r="B262" s="96">
        <f t="shared" si="6"/>
        <v>187017.81035811896</v>
      </c>
      <c r="C262" s="158">
        <v>172030.48245811896</v>
      </c>
      <c r="D262" s="158">
        <v>11983.683000000001</v>
      </c>
      <c r="E262" s="158">
        <v>9464.3215</v>
      </c>
      <c r="F262" s="158">
        <v>801.02539999999999</v>
      </c>
      <c r="G262" s="158">
        <v>7261.7020000000002</v>
      </c>
      <c r="H262" s="158"/>
      <c r="I262" s="158"/>
      <c r="J262" s="158"/>
      <c r="K262" s="158"/>
      <c r="L262" s="158"/>
      <c r="M262" s="158"/>
      <c r="N262" s="158"/>
      <c r="O262" s="158"/>
      <c r="P262" s="158"/>
      <c r="Q262" s="158"/>
      <c r="R262" s="158"/>
      <c r="S262" s="158"/>
      <c r="T262" s="158"/>
      <c r="Z262" s="259"/>
      <c r="AF262" s="259"/>
    </row>
    <row r="263" spans="1:32" s="201" customFormat="1" ht="20.100000000000001" customHeight="1">
      <c r="A263" s="186">
        <v>2003</v>
      </c>
      <c r="B263" s="96">
        <f t="shared" si="6"/>
        <v>222064.04890229998</v>
      </c>
      <c r="C263" s="158">
        <v>206478.0668</v>
      </c>
      <c r="D263" s="158">
        <v>13221.857</v>
      </c>
      <c r="E263" s="158">
        <v>9762.3264999999992</v>
      </c>
      <c r="F263" s="158">
        <v>842.85460230000001</v>
      </c>
      <c r="G263" s="158">
        <v>8241.0560000000005</v>
      </c>
      <c r="H263" s="158"/>
      <c r="I263" s="158"/>
      <c r="J263" s="158"/>
      <c r="K263" s="158"/>
      <c r="L263" s="158"/>
      <c r="M263" s="158"/>
      <c r="N263" s="158"/>
      <c r="O263" s="158"/>
      <c r="P263" s="158"/>
      <c r="Q263" s="158"/>
      <c r="R263" s="158"/>
      <c r="S263" s="158"/>
      <c r="T263" s="158"/>
      <c r="Z263" s="259"/>
      <c r="AF263" s="259"/>
    </row>
    <row r="264" spans="1:32" s="201" customFormat="1" ht="20.100000000000001" customHeight="1">
      <c r="A264" s="186">
        <v>2004</v>
      </c>
      <c r="B264" s="96">
        <f t="shared" si="6"/>
        <v>291134.94220200006</v>
      </c>
      <c r="C264" s="158">
        <v>274005.73600000003</v>
      </c>
      <c r="D264" s="158">
        <v>15291.861999999999</v>
      </c>
      <c r="E264" s="158">
        <v>10045.321</v>
      </c>
      <c r="F264" s="158">
        <v>879.65420200000005</v>
      </c>
      <c r="G264" s="158">
        <v>9087.6309999999994</v>
      </c>
      <c r="H264" s="158"/>
      <c r="I264" s="158"/>
      <c r="J264" s="158"/>
      <c r="K264" s="158"/>
      <c r="L264" s="158"/>
      <c r="M264" s="158"/>
      <c r="N264" s="158"/>
      <c r="O264" s="158"/>
      <c r="P264" s="158"/>
      <c r="Q264" s="158"/>
      <c r="R264" s="158"/>
      <c r="S264" s="158"/>
      <c r="T264" s="158"/>
      <c r="Z264" s="259"/>
      <c r="AF264" s="259"/>
    </row>
    <row r="265" spans="1:32" s="201" customFormat="1" ht="20.100000000000001" customHeight="1">
      <c r="A265" s="186">
        <v>2005</v>
      </c>
      <c r="B265" s="96">
        <f t="shared" si="6"/>
        <v>383429.375413</v>
      </c>
      <c r="C265" s="158">
        <v>365641</v>
      </c>
      <c r="D265" s="158">
        <v>17987.651999999998</v>
      </c>
      <c r="E265" s="158">
        <v>10324</v>
      </c>
      <c r="F265" s="158">
        <v>912.52941299999998</v>
      </c>
      <c r="G265" s="158">
        <v>11435.806</v>
      </c>
      <c r="H265" s="158"/>
      <c r="I265" s="158"/>
      <c r="J265" s="158"/>
      <c r="K265" s="158"/>
      <c r="L265" s="158"/>
      <c r="M265" s="158"/>
      <c r="N265" s="158"/>
      <c r="O265" s="158"/>
      <c r="P265" s="158"/>
      <c r="Q265" s="158"/>
      <c r="R265" s="158"/>
      <c r="S265" s="158"/>
      <c r="T265" s="158"/>
      <c r="Z265" s="259"/>
      <c r="AF265" s="259"/>
    </row>
    <row r="266" spans="1:32" s="201" customFormat="1" ht="20.100000000000001" customHeight="1">
      <c r="A266" s="186">
        <v>2006</v>
      </c>
      <c r="B266" s="96">
        <f t="shared" si="6"/>
        <v>492249.53459099995</v>
      </c>
      <c r="C266" s="158">
        <v>473188.16269999999</v>
      </c>
      <c r="D266" s="158">
        <v>21118.537</v>
      </c>
      <c r="E266" s="158">
        <v>10675</v>
      </c>
      <c r="F266" s="158">
        <v>922.06589099999997</v>
      </c>
      <c r="G266" s="158">
        <v>13654.231</v>
      </c>
      <c r="H266" s="158"/>
      <c r="I266" s="158"/>
      <c r="J266" s="158"/>
      <c r="K266" s="158"/>
      <c r="L266" s="158"/>
      <c r="M266" s="158"/>
      <c r="N266" s="158"/>
      <c r="O266" s="158"/>
      <c r="P266" s="158"/>
      <c r="Q266" s="158"/>
      <c r="R266" s="158"/>
      <c r="S266" s="158"/>
      <c r="T266" s="158"/>
      <c r="Z266" s="259"/>
      <c r="AF266" s="259"/>
    </row>
    <row r="267" spans="1:32" s="201" customFormat="1" ht="20.100000000000001" customHeight="1">
      <c r="A267" s="186">
        <v>2007</v>
      </c>
      <c r="B267" s="96">
        <v>545367</v>
      </c>
      <c r="C267" s="158">
        <v>521724.9517709706</v>
      </c>
      <c r="D267" s="158">
        <v>27294.026086000002</v>
      </c>
      <c r="E267" s="158">
        <v>11570.5891617538</v>
      </c>
      <c r="F267" s="158">
        <v>1011.205188</v>
      </c>
      <c r="G267" s="158">
        <v>16233</v>
      </c>
      <c r="H267" s="158"/>
      <c r="I267" s="158"/>
      <c r="J267" s="158"/>
      <c r="K267" s="158"/>
      <c r="L267" s="158"/>
      <c r="M267" s="158"/>
      <c r="N267" s="158"/>
      <c r="O267" s="158"/>
      <c r="P267" s="158"/>
      <c r="Q267" s="158"/>
      <c r="R267" s="158"/>
      <c r="S267" s="158"/>
      <c r="T267" s="158"/>
      <c r="Z267" s="259"/>
      <c r="AF267" s="259"/>
    </row>
    <row r="268" spans="1:32" s="201" customFormat="1" ht="20.100000000000001" customHeight="1">
      <c r="A268" s="186">
        <v>2008</v>
      </c>
      <c r="B268" s="96">
        <f t="shared" si="6"/>
        <v>705159.12021122966</v>
      </c>
      <c r="C268" s="158">
        <v>675437.83061162778</v>
      </c>
      <c r="D268" s="158">
        <v>29575.054082000002</v>
      </c>
      <c r="E268" s="158">
        <v>18652.900214701851</v>
      </c>
      <c r="F268" s="158">
        <v>1308.79062</v>
      </c>
      <c r="G268" s="158">
        <v>19815.455317100001</v>
      </c>
      <c r="H268" s="158"/>
      <c r="I268" s="158"/>
      <c r="J268" s="158"/>
      <c r="K268" s="158"/>
      <c r="L268" s="158"/>
      <c r="M268" s="158"/>
      <c r="N268" s="158"/>
      <c r="O268" s="158"/>
      <c r="P268" s="158"/>
      <c r="Q268" s="158"/>
      <c r="R268" s="158"/>
      <c r="S268" s="158"/>
      <c r="T268" s="158"/>
      <c r="Z268" s="259"/>
      <c r="AF268" s="259"/>
    </row>
    <row r="269" spans="1:32" s="201" customFormat="1" ht="20.100000000000001" customHeight="1">
      <c r="A269" s="186">
        <v>2009</v>
      </c>
      <c r="B269" s="96">
        <f t="shared" si="6"/>
        <v>535310.82681124576</v>
      </c>
      <c r="C269" s="158">
        <v>505670.78912866523</v>
      </c>
      <c r="D269" s="158">
        <v>30153.6825114536</v>
      </c>
      <c r="E269" s="158">
        <v>20558.503262419999</v>
      </c>
      <c r="F269" s="158">
        <v>1502.831430486624</v>
      </c>
      <c r="G269" s="158">
        <v>22574.9795217797</v>
      </c>
      <c r="H269" s="158"/>
      <c r="I269" s="158"/>
      <c r="J269" s="158"/>
      <c r="K269" s="158"/>
      <c r="L269" s="158"/>
      <c r="M269" s="158"/>
      <c r="N269" s="158"/>
      <c r="O269" s="158"/>
      <c r="P269" s="158"/>
      <c r="Q269" s="158"/>
      <c r="R269" s="158"/>
      <c r="S269" s="158"/>
      <c r="T269" s="158"/>
      <c r="Z269" s="259"/>
      <c r="AF269" s="259"/>
    </row>
    <row r="270" spans="1:32" s="202" customFormat="1" ht="20.100000000000001" customHeight="1">
      <c r="A270" s="186" t="s">
        <v>24</v>
      </c>
      <c r="B270" s="96">
        <f t="shared" si="6"/>
        <v>620316.47685125005</v>
      </c>
      <c r="C270" s="158">
        <v>586930.5831639294</v>
      </c>
      <c r="D270" s="158">
        <v>34497.546877769644</v>
      </c>
      <c r="E270" s="158">
        <v>23231.108686534597</v>
      </c>
      <c r="F270" s="158">
        <v>1647.7043803855345</v>
      </c>
      <c r="G270" s="158">
        <v>25990.466257369098</v>
      </c>
      <c r="H270" s="158"/>
      <c r="I270" s="158"/>
      <c r="J270" s="158"/>
      <c r="K270" s="158"/>
      <c r="L270" s="158"/>
      <c r="M270" s="158"/>
      <c r="N270" s="158"/>
      <c r="O270" s="158"/>
      <c r="P270" s="158"/>
      <c r="Q270" s="158"/>
      <c r="R270" s="158"/>
      <c r="S270" s="158"/>
      <c r="T270" s="158"/>
      <c r="Z270" s="261"/>
      <c r="AF270" s="261"/>
    </row>
    <row r="271" spans="1:32" s="202" customFormat="1" ht="20.100000000000001" customHeight="1">
      <c r="A271" s="710" t="s">
        <v>14</v>
      </c>
      <c r="B271" s="711"/>
      <c r="C271" s="711"/>
      <c r="D271" s="711"/>
      <c r="E271" s="711"/>
      <c r="F271" s="711"/>
      <c r="G271" s="712"/>
      <c r="H271" s="364"/>
      <c r="I271" s="364"/>
      <c r="J271" s="364"/>
      <c r="K271" s="364"/>
      <c r="L271" s="364"/>
      <c r="M271" s="364"/>
      <c r="N271" s="364"/>
      <c r="O271" s="364"/>
      <c r="P271" s="364"/>
      <c r="Q271" s="364"/>
      <c r="R271" s="364"/>
      <c r="S271" s="364"/>
      <c r="T271" s="364"/>
      <c r="Z271" s="261"/>
      <c r="AF271" s="261"/>
    </row>
    <row r="272" spans="1:32" s="205" customFormat="1" ht="20.100000000000001" customHeight="1">
      <c r="A272" s="206"/>
      <c r="B272" s="207">
        <f>B270/B230*100-100</f>
        <v>18886.182364995955</v>
      </c>
      <c r="C272" s="207">
        <f t="shared" ref="C272:G272" si="7">C270/C230*100-100</f>
        <v>18645.411657318225</v>
      </c>
      <c r="D272" s="207">
        <f t="shared" si="7"/>
        <v>61484.362737895695</v>
      </c>
      <c r="E272" s="207">
        <f t="shared" si="7"/>
        <v>23039.127623440636</v>
      </c>
      <c r="F272" s="207">
        <f t="shared" si="7"/>
        <v>8911.0466836140495</v>
      </c>
      <c r="G272" s="207">
        <f t="shared" si="7"/>
        <v>67298.004410654597</v>
      </c>
      <c r="H272" s="377"/>
      <c r="I272" s="377"/>
      <c r="J272" s="377"/>
      <c r="K272" s="377"/>
      <c r="L272" s="377"/>
      <c r="M272" s="377"/>
      <c r="N272" s="377"/>
      <c r="O272" s="377"/>
      <c r="P272" s="377"/>
      <c r="Q272" s="377"/>
      <c r="R272" s="377"/>
      <c r="S272" s="377"/>
      <c r="T272" s="377"/>
      <c r="Z272" s="267"/>
      <c r="AF272" s="267"/>
    </row>
    <row r="273" spans="1:32" s="139" customFormat="1" ht="15" customHeight="1">
      <c r="A273" s="22" t="s">
        <v>15</v>
      </c>
      <c r="B273" s="22"/>
      <c r="C273" s="22"/>
      <c r="D273" s="22"/>
      <c r="E273" s="189"/>
      <c r="F273" s="190"/>
      <c r="G273" s="83"/>
      <c r="H273" s="83"/>
      <c r="I273" s="83"/>
      <c r="J273" s="83"/>
      <c r="K273" s="83"/>
      <c r="L273" s="83"/>
      <c r="M273" s="83"/>
      <c r="N273" s="83"/>
      <c r="O273" s="83"/>
      <c r="P273" s="83"/>
      <c r="Q273" s="83"/>
      <c r="R273" s="83"/>
      <c r="S273" s="83"/>
      <c r="T273" s="83"/>
      <c r="Z273" s="268"/>
      <c r="AF273" s="268"/>
    </row>
    <row r="274" spans="1:32" s="139" customFormat="1" ht="15" customHeight="1">
      <c r="A274" s="98" t="s">
        <v>263</v>
      </c>
      <c r="B274" s="83"/>
      <c r="C274" s="83"/>
      <c r="D274" s="83"/>
      <c r="E274" s="190"/>
      <c r="F274" s="190"/>
      <c r="G274" s="83"/>
      <c r="H274" s="83"/>
      <c r="I274" s="83"/>
      <c r="J274" s="83"/>
      <c r="K274" s="83"/>
      <c r="L274" s="83"/>
      <c r="M274" s="83"/>
      <c r="N274" s="83"/>
      <c r="O274" s="83"/>
      <c r="P274" s="83"/>
      <c r="Q274" s="83"/>
      <c r="R274" s="83"/>
      <c r="S274" s="83"/>
      <c r="T274" s="83"/>
      <c r="Z274" s="268"/>
      <c r="AF274" s="268"/>
    </row>
    <row r="275" spans="1:32" s="139" customFormat="1" ht="39.950000000000003" customHeight="1">
      <c r="A275" s="760" t="s">
        <v>235</v>
      </c>
      <c r="B275" s="761"/>
      <c r="C275" s="761"/>
      <c r="D275" s="761"/>
      <c r="E275" s="761"/>
      <c r="F275" s="761"/>
      <c r="G275" s="761"/>
      <c r="H275" s="378"/>
      <c r="I275" s="378"/>
      <c r="J275" s="378"/>
      <c r="K275" s="378"/>
      <c r="L275" s="378"/>
      <c r="M275" s="378"/>
      <c r="N275" s="378"/>
      <c r="O275" s="378"/>
      <c r="P275" s="378"/>
      <c r="Q275" s="378"/>
      <c r="R275" s="378"/>
      <c r="S275" s="378"/>
      <c r="T275" s="378"/>
      <c r="Z275" s="268"/>
      <c r="AF275" s="268"/>
    </row>
    <row r="276" spans="1:32" s="139" customFormat="1" ht="15" customHeight="1">
      <c r="A276" s="28" t="s">
        <v>272</v>
      </c>
      <c r="D276" s="208"/>
      <c r="E276" s="208"/>
      <c r="F276" s="208"/>
      <c r="G276" s="208"/>
      <c r="H276" s="208"/>
      <c r="I276" s="208"/>
      <c r="J276" s="208"/>
      <c r="K276" s="208"/>
      <c r="L276" s="208"/>
      <c r="M276" s="208"/>
      <c r="N276" s="208"/>
      <c r="O276" s="208"/>
      <c r="P276" s="208"/>
      <c r="Q276" s="208"/>
      <c r="R276" s="208"/>
      <c r="S276" s="208"/>
      <c r="T276" s="208"/>
      <c r="Z276" s="268"/>
      <c r="AF276" s="268"/>
    </row>
    <row r="277" spans="1:32" s="6" customFormat="1" ht="39.950000000000003" customHeight="1">
      <c r="A277" s="707" t="s">
        <v>199</v>
      </c>
      <c r="B277" s="707"/>
      <c r="C277" s="707"/>
      <c r="D277" s="707"/>
      <c r="E277" s="707"/>
      <c r="F277" s="707"/>
      <c r="G277" s="707"/>
      <c r="H277" s="372"/>
      <c r="I277" s="372"/>
      <c r="J277" s="372"/>
      <c r="K277" s="372"/>
      <c r="L277" s="372"/>
      <c r="M277" s="372"/>
      <c r="N277" s="372"/>
      <c r="O277" s="372"/>
      <c r="P277" s="372"/>
      <c r="Q277" s="372"/>
      <c r="R277" s="372"/>
      <c r="S277" s="372"/>
      <c r="T277" s="372"/>
      <c r="U277" s="109">
        <v>20.026704318898595</v>
      </c>
      <c r="V277" s="109">
        <v>2.0580889206743649</v>
      </c>
      <c r="W277" s="109">
        <v>28.876374078653896</v>
      </c>
      <c r="X277" s="109">
        <v>10.800000000000011</v>
      </c>
      <c r="Y277" s="109">
        <v>-0.63624936836264112</v>
      </c>
      <c r="Z277" s="365">
        <v>2.0363100671232814</v>
      </c>
      <c r="AA277" s="366">
        <f t="shared" ref="AA277:AA278" si="8">U277-B277</f>
        <v>20.026704318898595</v>
      </c>
      <c r="AB277" s="366">
        <f t="shared" ref="AB277:AB278" si="9">V277-C277</f>
        <v>2.0580889206743649</v>
      </c>
      <c r="AC277" s="366">
        <f t="shared" ref="AC277:AC278" si="10">W277-D277</f>
        <v>28.876374078653896</v>
      </c>
      <c r="AD277" s="366">
        <f t="shared" ref="AD277:AD278" si="11">X277-E277</f>
        <v>10.800000000000011</v>
      </c>
      <c r="AE277" s="366">
        <f t="shared" ref="AE277:AE278" si="12">Y277-F277</f>
        <v>-0.63624936836264112</v>
      </c>
      <c r="AF277" s="367">
        <f t="shared" ref="AF277:AF278" si="13">Z277-G277</f>
        <v>2.0363100671232814</v>
      </c>
    </row>
    <row r="278" spans="1:32" s="211" customFormat="1" ht="15" customHeight="1">
      <c r="A278" s="209" t="s">
        <v>293</v>
      </c>
      <c r="B278" s="210"/>
      <c r="C278" s="210"/>
      <c r="D278" s="210"/>
      <c r="E278" s="210"/>
      <c r="F278" s="210"/>
      <c r="G278" s="210"/>
      <c r="H278" s="210"/>
      <c r="I278" s="210"/>
      <c r="J278" s="210"/>
      <c r="K278" s="210"/>
      <c r="L278" s="210"/>
      <c r="M278" s="210"/>
      <c r="N278" s="210"/>
      <c r="O278" s="210"/>
      <c r="P278" s="210"/>
      <c r="Q278" s="210"/>
      <c r="R278" s="210"/>
      <c r="S278" s="210"/>
      <c r="T278" s="210"/>
      <c r="U278" s="31">
        <v>43628.626772721072</v>
      </c>
      <c r="V278" s="31">
        <v>99.684180160320651</v>
      </c>
      <c r="W278" s="31">
        <v>38215.605839260817</v>
      </c>
      <c r="X278" s="31">
        <v>497.12838702895039</v>
      </c>
      <c r="Y278" s="31">
        <v>283.13053833519973</v>
      </c>
      <c r="Z278" s="259">
        <v>4533.0778279357828</v>
      </c>
      <c r="AA278" s="252">
        <f t="shared" si="8"/>
        <v>43628.626772721072</v>
      </c>
      <c r="AB278" s="252">
        <f t="shared" si="9"/>
        <v>99.684180160320651</v>
      </c>
      <c r="AC278" s="252">
        <f t="shared" si="10"/>
        <v>38215.605839260817</v>
      </c>
      <c r="AD278" s="252">
        <f t="shared" si="11"/>
        <v>497.12838702895039</v>
      </c>
      <c r="AE278" s="252">
        <f t="shared" si="12"/>
        <v>283.13053833519973</v>
      </c>
      <c r="AF278" s="273">
        <f t="shared" si="13"/>
        <v>4533.0778279357828</v>
      </c>
    </row>
    <row r="279" spans="1:32" s="6" customFormat="1" ht="15" customHeight="1">
      <c r="A279" s="122"/>
      <c r="B279" s="129"/>
      <c r="C279" s="129"/>
      <c r="D279" s="126"/>
      <c r="E279" s="126"/>
      <c r="F279" s="126"/>
      <c r="G279" s="126"/>
      <c r="H279" s="126"/>
      <c r="I279" s="126"/>
      <c r="J279" s="126"/>
      <c r="K279" s="126"/>
      <c r="L279" s="126"/>
      <c r="M279" s="126"/>
      <c r="N279" s="126"/>
      <c r="O279" s="126"/>
      <c r="P279" s="126"/>
      <c r="Q279" s="126"/>
      <c r="R279" s="126"/>
      <c r="S279" s="126"/>
      <c r="T279" s="126"/>
      <c r="Z279" s="269"/>
      <c r="AF279" s="269"/>
    </row>
    <row r="280" spans="1:32" ht="24.95" customHeight="1">
      <c r="A280" s="748" t="s">
        <v>236</v>
      </c>
      <c r="B280" s="748"/>
      <c r="C280" s="748"/>
      <c r="D280" s="748"/>
      <c r="E280" s="748"/>
      <c r="F280" s="748"/>
      <c r="G280" s="748"/>
      <c r="H280" s="114"/>
      <c r="I280" s="114"/>
      <c r="J280" s="114"/>
      <c r="K280" s="114"/>
      <c r="L280" s="114"/>
      <c r="M280" s="114"/>
      <c r="N280" s="114"/>
      <c r="O280" s="114"/>
      <c r="P280" s="114"/>
      <c r="Q280" s="114"/>
      <c r="R280" s="114"/>
      <c r="S280" s="114"/>
      <c r="T280" s="114"/>
    </row>
    <row r="281" spans="1:32" s="37" customFormat="1" ht="15" customHeight="1">
      <c r="A281" s="729" t="s">
        <v>25</v>
      </c>
      <c r="B281" s="729"/>
      <c r="C281" s="113"/>
      <c r="D281" s="113"/>
      <c r="E281" s="113"/>
      <c r="F281" s="113"/>
      <c r="G281" s="113"/>
      <c r="H281" s="113"/>
      <c r="I281" s="113"/>
      <c r="J281" s="113"/>
      <c r="K281" s="113"/>
      <c r="L281" s="113"/>
      <c r="M281" s="113"/>
      <c r="N281" s="113"/>
      <c r="O281" s="113"/>
      <c r="P281" s="113"/>
      <c r="Q281" s="113"/>
      <c r="R281" s="113"/>
      <c r="S281" s="113"/>
      <c r="T281" s="113"/>
      <c r="Z281" s="265"/>
      <c r="AF281" s="265"/>
    </row>
    <row r="282" spans="1:32" ht="39.950000000000003" customHeight="1">
      <c r="A282" s="221" t="s">
        <v>6</v>
      </c>
      <c r="B282" s="218" t="s">
        <v>18</v>
      </c>
      <c r="C282" s="219" t="s">
        <v>19</v>
      </c>
      <c r="D282" s="219" t="s">
        <v>20</v>
      </c>
      <c r="E282" s="219" t="s">
        <v>234</v>
      </c>
      <c r="F282" s="219" t="s">
        <v>21</v>
      </c>
      <c r="G282" s="220" t="s">
        <v>22</v>
      </c>
      <c r="H282" s="200"/>
      <c r="I282" s="200"/>
      <c r="J282" s="200"/>
      <c r="K282" s="200"/>
      <c r="L282" s="200"/>
      <c r="M282" s="200"/>
      <c r="N282" s="200"/>
      <c r="O282" s="200"/>
      <c r="P282" s="200"/>
      <c r="Q282" s="200"/>
      <c r="R282" s="200"/>
      <c r="S282" s="200"/>
      <c r="T282" s="200"/>
    </row>
    <row r="283" spans="1:32" ht="20.100000000000001" customHeight="1">
      <c r="A283" s="186">
        <v>1970</v>
      </c>
      <c r="B283" s="163" t="s">
        <v>4</v>
      </c>
      <c r="C283" s="155" t="s">
        <v>4</v>
      </c>
      <c r="D283" s="155" t="s">
        <v>4</v>
      </c>
      <c r="E283" s="155" t="s">
        <v>4</v>
      </c>
      <c r="F283" s="155" t="s">
        <v>4</v>
      </c>
      <c r="G283" s="166" t="s">
        <v>4</v>
      </c>
      <c r="H283" s="155"/>
      <c r="I283" s="155"/>
      <c r="J283" s="155"/>
      <c r="K283" s="155"/>
      <c r="L283" s="155"/>
      <c r="M283" s="155"/>
      <c r="N283" s="155"/>
      <c r="O283" s="155"/>
      <c r="P283" s="155"/>
      <c r="Q283" s="155"/>
      <c r="R283" s="155"/>
      <c r="S283" s="155"/>
      <c r="T283" s="155"/>
    </row>
    <row r="284" spans="1:32" ht="20.100000000000001" customHeight="1">
      <c r="A284" s="186">
        <v>1971</v>
      </c>
      <c r="B284" s="184">
        <v>53.740881244090815</v>
      </c>
      <c r="C284" s="155">
        <v>54.208049680514165</v>
      </c>
      <c r="D284" s="155">
        <v>51.560064259394039</v>
      </c>
      <c r="E284" s="155">
        <v>43.853820598006649</v>
      </c>
      <c r="F284" s="155">
        <v>30.113636363636374</v>
      </c>
      <c r="G284" s="166">
        <v>51.560064259394039</v>
      </c>
      <c r="H284" s="155"/>
      <c r="I284" s="155"/>
      <c r="J284" s="155"/>
      <c r="K284" s="155"/>
      <c r="L284" s="155"/>
      <c r="M284" s="155"/>
      <c r="N284" s="155"/>
      <c r="O284" s="155"/>
      <c r="P284" s="155"/>
      <c r="Q284" s="155"/>
      <c r="R284" s="155"/>
      <c r="S284" s="155"/>
      <c r="T284" s="155"/>
    </row>
    <row r="285" spans="1:32" ht="20.100000000000001" customHeight="1">
      <c r="A285" s="186">
        <v>1972</v>
      </c>
      <c r="B285" s="184">
        <v>31.078074340394522</v>
      </c>
      <c r="C285" s="155">
        <v>30.756341698635936</v>
      </c>
      <c r="D285" s="155">
        <v>32.449219196325686</v>
      </c>
      <c r="E285" s="155">
        <v>41.762894534257128</v>
      </c>
      <c r="F285" s="155">
        <v>29.985443959243099</v>
      </c>
      <c r="G285" s="166">
        <v>32.449219196325686</v>
      </c>
      <c r="H285" s="155"/>
      <c r="I285" s="155"/>
      <c r="J285" s="155"/>
      <c r="K285" s="155"/>
      <c r="L285" s="155"/>
      <c r="M285" s="155"/>
      <c r="N285" s="155"/>
      <c r="O285" s="155"/>
      <c r="P285" s="155"/>
      <c r="Q285" s="155"/>
      <c r="R285" s="155"/>
      <c r="S285" s="155"/>
      <c r="T285" s="155"/>
    </row>
    <row r="286" spans="1:32" ht="20.100000000000001" customHeight="1">
      <c r="A286" s="186">
        <v>1973</v>
      </c>
      <c r="B286" s="184">
        <v>59.271398246619327</v>
      </c>
      <c r="C286" s="155">
        <v>59.856779053569824</v>
      </c>
      <c r="D286" s="155">
        <v>56.662978291371502</v>
      </c>
      <c r="E286" s="155">
        <v>46.103719793646491</v>
      </c>
      <c r="F286" s="155">
        <v>29.899216125419912</v>
      </c>
      <c r="G286" s="166">
        <v>56.662978291371502</v>
      </c>
      <c r="H286" s="155"/>
      <c r="I286" s="155"/>
      <c r="J286" s="155"/>
      <c r="K286" s="155"/>
      <c r="L286" s="155"/>
      <c r="M286" s="155"/>
      <c r="N286" s="155"/>
      <c r="O286" s="155"/>
      <c r="P286" s="155"/>
      <c r="Q286" s="155"/>
      <c r="R286" s="155"/>
      <c r="S286" s="155"/>
      <c r="T286" s="155"/>
    </row>
    <row r="287" spans="1:32" ht="20.100000000000001" customHeight="1">
      <c r="A287" s="186" t="s">
        <v>12</v>
      </c>
      <c r="B287" s="184">
        <v>222.56962193409487</v>
      </c>
      <c r="C287" s="155">
        <v>227.64391738657667</v>
      </c>
      <c r="D287" s="155">
        <v>211.21285183587537</v>
      </c>
      <c r="E287" s="155">
        <v>79.316112246794233</v>
      </c>
      <c r="F287" s="155">
        <v>30</v>
      </c>
      <c r="G287" s="166">
        <v>211.21285183587537</v>
      </c>
      <c r="H287" s="155"/>
      <c r="I287" s="155"/>
      <c r="J287" s="155"/>
      <c r="K287" s="155"/>
      <c r="L287" s="155"/>
      <c r="M287" s="155"/>
      <c r="N287" s="155"/>
      <c r="O287" s="155"/>
      <c r="P287" s="155"/>
      <c r="Q287" s="155"/>
      <c r="R287" s="155"/>
      <c r="S287" s="155"/>
      <c r="T287" s="155"/>
    </row>
    <row r="288" spans="1:32" ht="20.100000000000001" customHeight="1">
      <c r="A288" s="186">
        <v>1975</v>
      </c>
      <c r="B288" s="184">
        <v>5.4228855547141563</v>
      </c>
      <c r="C288" s="155">
        <v>5.0439581969105234</v>
      </c>
      <c r="D288" s="155">
        <v>8.0775019119538172</v>
      </c>
      <c r="E288" s="155">
        <v>25.546688776038991</v>
      </c>
      <c r="F288" s="155">
        <v>29.973474801060974</v>
      </c>
      <c r="G288" s="166">
        <v>8.0775019119538172</v>
      </c>
      <c r="H288" s="155"/>
      <c r="I288" s="155"/>
      <c r="J288" s="155"/>
      <c r="K288" s="155"/>
      <c r="L288" s="155"/>
      <c r="M288" s="155"/>
      <c r="N288" s="155"/>
      <c r="O288" s="155"/>
      <c r="P288" s="155"/>
      <c r="Q288" s="155"/>
      <c r="R288" s="155"/>
      <c r="S288" s="155"/>
      <c r="T288" s="155"/>
    </row>
    <row r="289" spans="1:20" ht="20.100000000000001" customHeight="1">
      <c r="A289" s="186">
        <v>1976</v>
      </c>
      <c r="B289" s="184">
        <v>23.792248250280949</v>
      </c>
      <c r="C289" s="155">
        <v>24.233968120252669</v>
      </c>
      <c r="D289" s="155">
        <v>24.316324114420084</v>
      </c>
      <c r="E289" s="155">
        <v>0.2393924385009143</v>
      </c>
      <c r="F289" s="155">
        <v>30</v>
      </c>
      <c r="G289" s="166">
        <v>24.316324114420084</v>
      </c>
      <c r="H289" s="155"/>
      <c r="I289" s="155"/>
      <c r="J289" s="155"/>
      <c r="K289" s="155"/>
      <c r="L289" s="155"/>
      <c r="M289" s="155"/>
      <c r="N289" s="155"/>
      <c r="O289" s="155"/>
      <c r="P289" s="155"/>
      <c r="Q289" s="155"/>
      <c r="R289" s="155"/>
      <c r="S289" s="155"/>
      <c r="T289" s="155"/>
    </row>
    <row r="290" spans="1:20" ht="20.100000000000001" customHeight="1">
      <c r="A290" s="186">
        <v>1977</v>
      </c>
      <c r="B290" s="184">
        <v>17.920101495348078</v>
      </c>
      <c r="C290" s="155">
        <v>18.839952852438515</v>
      </c>
      <c r="D290" s="155">
        <v>18.507344737318007</v>
      </c>
      <c r="E290" s="155">
        <v>-40.237173680309638</v>
      </c>
      <c r="F290" s="155">
        <v>11.459968602825739</v>
      </c>
      <c r="G290" s="166">
        <v>18.507344737318007</v>
      </c>
      <c r="H290" s="155"/>
      <c r="I290" s="155"/>
      <c r="J290" s="155"/>
      <c r="K290" s="155"/>
      <c r="L290" s="155"/>
      <c r="M290" s="155"/>
      <c r="N290" s="155"/>
      <c r="O290" s="155"/>
      <c r="P290" s="155"/>
      <c r="Q290" s="155"/>
      <c r="R290" s="155"/>
      <c r="S290" s="155"/>
      <c r="T290" s="155"/>
    </row>
    <row r="291" spans="1:20" ht="20.100000000000001" customHeight="1">
      <c r="A291" s="186">
        <v>1978</v>
      </c>
      <c r="B291" s="184">
        <v>-1.9805494276369728</v>
      </c>
      <c r="C291" s="155">
        <v>-2.2315280808562221</v>
      </c>
      <c r="D291" s="155">
        <v>-12.521739130434781</v>
      </c>
      <c r="E291" s="155">
        <v>32.341187818657829</v>
      </c>
      <c r="F291" s="155">
        <v>17.253521126760546</v>
      </c>
      <c r="G291" s="166">
        <v>-12.521739130434796</v>
      </c>
      <c r="H291" s="155"/>
      <c r="I291" s="155"/>
      <c r="J291" s="155"/>
      <c r="K291" s="155"/>
      <c r="L291" s="155"/>
      <c r="M291" s="155"/>
      <c r="N291" s="155"/>
      <c r="O291" s="155"/>
      <c r="P291" s="155"/>
      <c r="Q291" s="155"/>
      <c r="R291" s="155"/>
      <c r="S291" s="155"/>
      <c r="T291" s="155"/>
    </row>
    <row r="292" spans="1:20" ht="20.100000000000001" customHeight="1">
      <c r="A292" s="186">
        <v>1979</v>
      </c>
      <c r="B292" s="184">
        <v>39.269454641823216</v>
      </c>
      <c r="C292" s="155">
        <v>39.533694645904887</v>
      </c>
      <c r="D292" s="155">
        <v>31.212723658051686</v>
      </c>
      <c r="E292" s="155">
        <v>23.219491878384019</v>
      </c>
      <c r="F292" s="155">
        <v>15.315315315315317</v>
      </c>
      <c r="G292" s="166">
        <v>31.212723658051686</v>
      </c>
      <c r="H292" s="155"/>
      <c r="I292" s="155"/>
      <c r="J292" s="155"/>
      <c r="K292" s="155"/>
      <c r="L292" s="155"/>
      <c r="M292" s="155"/>
      <c r="N292" s="155"/>
      <c r="O292" s="155"/>
      <c r="P292" s="155"/>
      <c r="Q292" s="155"/>
      <c r="R292" s="155"/>
      <c r="S292" s="155"/>
      <c r="T292" s="155"/>
    </row>
    <row r="293" spans="1:20" ht="20.100000000000001" customHeight="1">
      <c r="A293" s="186">
        <v>1980</v>
      </c>
      <c r="B293" s="184">
        <v>31.916231335807396</v>
      </c>
      <c r="C293" s="155">
        <v>32.415288610644382</v>
      </c>
      <c r="D293" s="155">
        <v>18.030303030303017</v>
      </c>
      <c r="E293" s="155">
        <v>-11.745817137062701</v>
      </c>
      <c r="F293" s="155">
        <v>17.96875</v>
      </c>
      <c r="G293" s="166">
        <v>18.030303030303017</v>
      </c>
      <c r="H293" s="155"/>
      <c r="I293" s="155"/>
      <c r="J293" s="155"/>
      <c r="K293" s="155"/>
      <c r="L293" s="155"/>
      <c r="M293" s="155"/>
      <c r="N293" s="155"/>
      <c r="O293" s="155"/>
      <c r="P293" s="155"/>
      <c r="Q293" s="155"/>
      <c r="R293" s="155"/>
      <c r="S293" s="155"/>
      <c r="T293" s="155"/>
    </row>
    <row r="294" spans="1:20" ht="20.100000000000001" customHeight="1">
      <c r="A294" s="186" t="s">
        <v>23</v>
      </c>
      <c r="B294" s="184">
        <v>8.4727724462420895</v>
      </c>
      <c r="C294" s="155">
        <v>4.2480211327545305</v>
      </c>
      <c r="D294" s="155">
        <v>121.56611039794609</v>
      </c>
      <c r="E294" s="212">
        <v>608.47376484105712</v>
      </c>
      <c r="F294" s="155">
        <v>16.997792494481232</v>
      </c>
      <c r="G294" s="166">
        <v>121.56611039794609</v>
      </c>
      <c r="H294" s="155"/>
      <c r="I294" s="155"/>
      <c r="J294" s="155"/>
      <c r="K294" s="155"/>
      <c r="L294" s="155"/>
      <c r="M294" s="155"/>
      <c r="N294" s="155"/>
      <c r="O294" s="155"/>
      <c r="P294" s="155"/>
      <c r="Q294" s="155"/>
      <c r="R294" s="155"/>
      <c r="S294" s="155"/>
      <c r="T294" s="155"/>
    </row>
    <row r="295" spans="1:20" ht="20.100000000000001" customHeight="1">
      <c r="A295" s="186">
        <v>1982</v>
      </c>
      <c r="B295" s="184">
        <v>-8.5923027957877025</v>
      </c>
      <c r="C295" s="155">
        <v>-8.7032268272276667</v>
      </c>
      <c r="D295" s="155">
        <v>10.950173812282742</v>
      </c>
      <c r="E295" s="155">
        <v>-10.924006324922644</v>
      </c>
      <c r="F295" s="155">
        <v>15.094339622641527</v>
      </c>
      <c r="G295" s="166">
        <v>10.950173812282742</v>
      </c>
      <c r="H295" s="155"/>
      <c r="I295" s="155"/>
      <c r="J295" s="155"/>
      <c r="K295" s="155"/>
      <c r="L295" s="155"/>
      <c r="M295" s="155"/>
      <c r="N295" s="155"/>
      <c r="O295" s="155"/>
      <c r="P295" s="155"/>
      <c r="Q295" s="155"/>
      <c r="R295" s="155"/>
      <c r="S295" s="155"/>
      <c r="T295" s="155"/>
    </row>
    <row r="296" spans="1:20" ht="20.100000000000001" customHeight="1">
      <c r="A296" s="186">
        <v>1983</v>
      </c>
      <c r="B296" s="184">
        <v>-18.515549774450264</v>
      </c>
      <c r="C296" s="155">
        <v>-19.62701931716542</v>
      </c>
      <c r="D296" s="155">
        <v>-2.9765013054830405</v>
      </c>
      <c r="E296" s="155">
        <v>2.8857532999544873</v>
      </c>
      <c r="F296" s="155">
        <v>7.5409836065573757</v>
      </c>
      <c r="G296" s="166">
        <v>-2.9765013054830405</v>
      </c>
      <c r="H296" s="155"/>
      <c r="I296" s="155"/>
      <c r="J296" s="155"/>
      <c r="K296" s="155"/>
      <c r="L296" s="155"/>
      <c r="M296" s="155"/>
      <c r="N296" s="155"/>
      <c r="O296" s="155"/>
      <c r="P296" s="155"/>
      <c r="Q296" s="155"/>
      <c r="R296" s="155"/>
      <c r="S296" s="155"/>
      <c r="T296" s="155"/>
    </row>
    <row r="297" spans="1:20" ht="20.100000000000001" customHeight="1">
      <c r="A297" s="186">
        <v>1984</v>
      </c>
      <c r="B297" s="184">
        <v>-4.2404816399534155</v>
      </c>
      <c r="C297" s="155">
        <v>-4.6120531348412612</v>
      </c>
      <c r="D297" s="155">
        <v>-1.8299246501614874</v>
      </c>
      <c r="E297" s="155">
        <v>1.7061876953931403</v>
      </c>
      <c r="F297" s="155">
        <v>3.6585365853658516</v>
      </c>
      <c r="G297" s="166">
        <v>-1.8299246501614732</v>
      </c>
      <c r="H297" s="155"/>
      <c r="I297" s="155"/>
      <c r="J297" s="155"/>
      <c r="K297" s="155"/>
      <c r="L297" s="155"/>
      <c r="M297" s="155"/>
      <c r="N297" s="155"/>
      <c r="O297" s="155"/>
      <c r="P297" s="155"/>
      <c r="Q297" s="155"/>
      <c r="R297" s="155"/>
      <c r="S297" s="155"/>
      <c r="T297" s="155"/>
    </row>
    <row r="298" spans="1:20" ht="20.100000000000001" customHeight="1">
      <c r="A298" s="186">
        <v>1985</v>
      </c>
      <c r="B298" s="184">
        <v>-6.9489021656285388</v>
      </c>
      <c r="C298" s="155">
        <v>-7.6113517769719721</v>
      </c>
      <c r="D298" s="155">
        <v>3.7664473684210407</v>
      </c>
      <c r="E298" s="155">
        <v>2.2531862140962033</v>
      </c>
      <c r="F298" s="155">
        <v>-5.8823529411764781</v>
      </c>
      <c r="G298" s="166">
        <v>3.7664473684210691</v>
      </c>
      <c r="H298" s="155"/>
      <c r="I298" s="155"/>
      <c r="J298" s="155"/>
      <c r="K298" s="155"/>
      <c r="L298" s="155"/>
      <c r="M298" s="155"/>
      <c r="N298" s="155"/>
      <c r="O298" s="155"/>
      <c r="P298" s="155"/>
      <c r="Q298" s="155"/>
      <c r="R298" s="155"/>
      <c r="S298" s="155"/>
      <c r="T298" s="155"/>
    </row>
    <row r="299" spans="1:20" ht="20.100000000000001" customHeight="1">
      <c r="A299" s="186">
        <v>1986</v>
      </c>
      <c r="B299" s="184">
        <v>-29.055638367006821</v>
      </c>
      <c r="C299" s="155">
        <v>-31.496443779229025</v>
      </c>
      <c r="D299" s="155">
        <v>20.621334601363131</v>
      </c>
      <c r="E299" s="155">
        <v>-2.6771407909476466</v>
      </c>
      <c r="F299" s="155">
        <v>-8.59375</v>
      </c>
      <c r="G299" s="166">
        <v>20.621334601363131</v>
      </c>
      <c r="H299" s="155"/>
      <c r="I299" s="155"/>
      <c r="J299" s="155"/>
      <c r="K299" s="155"/>
      <c r="L299" s="155"/>
      <c r="M299" s="155"/>
      <c r="N299" s="155"/>
      <c r="O299" s="155"/>
      <c r="P299" s="155"/>
      <c r="Q299" s="155"/>
      <c r="R299" s="155"/>
      <c r="S299" s="155"/>
      <c r="T299" s="155"/>
    </row>
    <row r="300" spans="1:20" ht="20.100000000000001" customHeight="1">
      <c r="A300" s="186">
        <v>1987</v>
      </c>
      <c r="B300" s="184">
        <v>11.091172757962255</v>
      </c>
      <c r="C300" s="155">
        <v>12.229896385979131</v>
      </c>
      <c r="D300" s="155">
        <v>-9.4568550153307172</v>
      </c>
      <c r="E300" s="155">
        <v>4.3199533765571516</v>
      </c>
      <c r="F300" s="155">
        <v>7.6923076923076934</v>
      </c>
      <c r="G300" s="166">
        <v>-9.4568550153307172</v>
      </c>
      <c r="H300" s="155"/>
      <c r="I300" s="155"/>
      <c r="J300" s="155"/>
      <c r="K300" s="155"/>
      <c r="L300" s="155"/>
      <c r="M300" s="155"/>
      <c r="N300" s="155"/>
      <c r="O300" s="155"/>
      <c r="P300" s="155"/>
      <c r="Q300" s="155"/>
      <c r="R300" s="155"/>
      <c r="S300" s="155"/>
      <c r="T300" s="155"/>
    </row>
    <row r="301" spans="1:20" ht="20.100000000000001" customHeight="1">
      <c r="A301" s="186">
        <v>1988</v>
      </c>
      <c r="B301" s="184">
        <v>-19.277852856182321</v>
      </c>
      <c r="C301" s="155">
        <v>-21.806979334668455</v>
      </c>
      <c r="D301" s="155">
        <v>-11.508877170915767</v>
      </c>
      <c r="E301" s="155">
        <v>7.9162011173184368</v>
      </c>
      <c r="F301" s="155">
        <v>6.3492063492063551</v>
      </c>
      <c r="G301" s="166">
        <v>-11.508877170915781</v>
      </c>
      <c r="H301" s="155"/>
      <c r="I301" s="155"/>
      <c r="J301" s="155"/>
      <c r="K301" s="155"/>
      <c r="L301" s="155"/>
      <c r="M301" s="155"/>
      <c r="N301" s="155"/>
      <c r="O301" s="155"/>
      <c r="P301" s="155"/>
      <c r="Q301" s="155"/>
      <c r="R301" s="155"/>
      <c r="S301" s="155"/>
      <c r="T301" s="155"/>
    </row>
    <row r="302" spans="1:20" ht="20.100000000000001" customHeight="1">
      <c r="A302" s="186">
        <v>1989</v>
      </c>
      <c r="B302" s="184">
        <v>54.892648945820355</v>
      </c>
      <c r="C302" s="155">
        <v>61.862874187573055</v>
      </c>
      <c r="D302" s="155">
        <v>10.611196151322972</v>
      </c>
      <c r="E302" s="155">
        <v>5.5352798053528005</v>
      </c>
      <c r="F302" s="155">
        <v>5.9701492537313641</v>
      </c>
      <c r="G302" s="166">
        <v>10.611196151322972</v>
      </c>
      <c r="H302" s="155"/>
      <c r="I302" s="155"/>
      <c r="J302" s="155"/>
      <c r="K302" s="155"/>
      <c r="L302" s="155"/>
      <c r="M302" s="155"/>
      <c r="N302" s="155"/>
      <c r="O302" s="155"/>
      <c r="P302" s="155"/>
      <c r="Q302" s="155"/>
      <c r="R302" s="155"/>
      <c r="S302" s="155"/>
      <c r="T302" s="155"/>
    </row>
    <row r="303" spans="1:20" ht="20.100000000000001" customHeight="1">
      <c r="A303" s="186">
        <v>1990</v>
      </c>
      <c r="B303" s="184">
        <v>71.560437128193598</v>
      </c>
      <c r="C303" s="155">
        <v>71.768480568534244</v>
      </c>
      <c r="D303" s="155">
        <v>17.861908762912066</v>
      </c>
      <c r="E303" s="155">
        <v>82.157091176650965</v>
      </c>
      <c r="F303" s="155">
        <v>33.802816901408448</v>
      </c>
      <c r="G303" s="166">
        <v>17.861908762912051</v>
      </c>
      <c r="H303" s="155"/>
      <c r="I303" s="155"/>
      <c r="J303" s="155"/>
      <c r="K303" s="155"/>
      <c r="L303" s="155"/>
      <c r="M303" s="155"/>
      <c r="N303" s="155"/>
      <c r="O303" s="155"/>
      <c r="P303" s="155"/>
      <c r="Q303" s="155"/>
      <c r="R303" s="155"/>
      <c r="S303" s="155"/>
      <c r="T303" s="155"/>
    </row>
    <row r="304" spans="1:20" ht="20.100000000000001" customHeight="1">
      <c r="A304" s="186">
        <v>1991</v>
      </c>
      <c r="B304" s="184">
        <v>-14.808621274520263</v>
      </c>
      <c r="C304" s="155">
        <v>-12.477047909980527</v>
      </c>
      <c r="D304" s="155">
        <v>2.3566905690443463</v>
      </c>
      <c r="E304" s="155">
        <v>-46.628517571024631</v>
      </c>
      <c r="F304" s="155">
        <v>-14.736842105263165</v>
      </c>
      <c r="G304" s="166">
        <v>2.3566905690443463</v>
      </c>
      <c r="H304" s="155"/>
      <c r="I304" s="155"/>
      <c r="J304" s="155"/>
      <c r="K304" s="155"/>
      <c r="L304" s="155"/>
      <c r="M304" s="155"/>
      <c r="N304" s="155"/>
      <c r="O304" s="155"/>
      <c r="P304" s="155"/>
      <c r="Q304" s="155"/>
      <c r="R304" s="155"/>
      <c r="S304" s="155"/>
      <c r="T304" s="155"/>
    </row>
    <row r="305" spans="1:20" ht="20.100000000000001" customHeight="1">
      <c r="A305" s="186">
        <v>1992</v>
      </c>
      <c r="B305" s="184">
        <v>14.785895379089723</v>
      </c>
      <c r="C305" s="155">
        <v>14.747309304385709</v>
      </c>
      <c r="D305" s="155">
        <v>-1.7780326928591847</v>
      </c>
      <c r="E305" s="155">
        <v>20.198541840106969</v>
      </c>
      <c r="F305" s="155">
        <v>10.493827160493808</v>
      </c>
      <c r="G305" s="166">
        <v>-1.7780326928591705</v>
      </c>
      <c r="H305" s="155"/>
      <c r="I305" s="155"/>
      <c r="J305" s="155"/>
      <c r="K305" s="155"/>
      <c r="L305" s="155"/>
      <c r="M305" s="155"/>
      <c r="N305" s="155"/>
      <c r="O305" s="155"/>
      <c r="P305" s="155"/>
      <c r="Q305" s="155"/>
      <c r="R305" s="155"/>
      <c r="S305" s="155"/>
      <c r="T305" s="155"/>
    </row>
    <row r="306" spans="1:20" ht="20.100000000000001" customHeight="1">
      <c r="A306" s="186">
        <v>1993</v>
      </c>
      <c r="B306" s="184">
        <v>-1.2661446447167179</v>
      </c>
      <c r="C306" s="155">
        <v>-1.7890227365025453</v>
      </c>
      <c r="D306" s="155">
        <v>15.674661105318037</v>
      </c>
      <c r="E306" s="155">
        <v>-3.0212716835797693</v>
      </c>
      <c r="F306" s="155">
        <v>55.977653631284909</v>
      </c>
      <c r="G306" s="166">
        <v>4.8376623376623371</v>
      </c>
      <c r="H306" s="155"/>
      <c r="I306" s="155"/>
      <c r="J306" s="155"/>
      <c r="K306" s="155"/>
      <c r="L306" s="155"/>
      <c r="M306" s="155"/>
      <c r="N306" s="155"/>
      <c r="O306" s="155"/>
      <c r="P306" s="155"/>
      <c r="Q306" s="155"/>
      <c r="R306" s="155"/>
      <c r="S306" s="155"/>
      <c r="T306" s="155"/>
    </row>
    <row r="307" spans="1:20" ht="20.100000000000001" customHeight="1">
      <c r="A307" s="186">
        <v>1994</v>
      </c>
      <c r="B307" s="184">
        <v>-1.7993699930552935</v>
      </c>
      <c r="C307" s="155">
        <v>-1.4613403126847828</v>
      </c>
      <c r="D307" s="155">
        <v>14.477337467998424</v>
      </c>
      <c r="E307" s="155">
        <v>-11.204172618274711</v>
      </c>
      <c r="F307" s="155">
        <v>10.458452722063029</v>
      </c>
      <c r="G307" s="166">
        <v>21.399814183957886</v>
      </c>
      <c r="H307" s="155"/>
      <c r="I307" s="155"/>
      <c r="J307" s="155"/>
      <c r="K307" s="155"/>
      <c r="L307" s="155"/>
      <c r="M307" s="155"/>
      <c r="N307" s="155"/>
      <c r="O307" s="155"/>
      <c r="P307" s="155"/>
      <c r="Q307" s="155"/>
      <c r="R307" s="155"/>
      <c r="S307" s="155"/>
      <c r="T307" s="155"/>
    </row>
    <row r="308" spans="1:20" ht="20.100000000000001" customHeight="1">
      <c r="A308" s="186">
        <v>1995</v>
      </c>
      <c r="B308" s="184">
        <v>8.339860480733833</v>
      </c>
      <c r="C308" s="157">
        <v>8.5250721683087107</v>
      </c>
      <c r="D308" s="157">
        <v>18.530301121330467</v>
      </c>
      <c r="E308" s="157">
        <v>0.17182968144481947</v>
      </c>
      <c r="F308" s="157">
        <v>6.874189364461742</v>
      </c>
      <c r="G308" s="167">
        <v>17.704081632653086</v>
      </c>
      <c r="H308" s="157"/>
      <c r="I308" s="157"/>
      <c r="J308" s="157"/>
      <c r="K308" s="157"/>
      <c r="L308" s="157"/>
      <c r="M308" s="157"/>
      <c r="N308" s="157"/>
      <c r="O308" s="157"/>
      <c r="P308" s="157"/>
      <c r="Q308" s="157"/>
      <c r="R308" s="157"/>
      <c r="S308" s="157"/>
      <c r="T308" s="157"/>
    </row>
    <row r="309" spans="1:20" ht="20.100000000000001" customHeight="1">
      <c r="A309" s="186">
        <v>1996</v>
      </c>
      <c r="B309" s="184">
        <v>13.311287114015187</v>
      </c>
      <c r="C309" s="157">
        <v>13.503996048758111</v>
      </c>
      <c r="D309" s="157">
        <v>5.0011958225930897</v>
      </c>
      <c r="E309" s="157">
        <v>12.391878246694006</v>
      </c>
      <c r="F309" s="157">
        <v>12.014563106796118</v>
      </c>
      <c r="G309" s="167">
        <v>4.9992775610460995</v>
      </c>
      <c r="H309" s="157"/>
      <c r="I309" s="157"/>
      <c r="J309" s="157"/>
      <c r="K309" s="157"/>
      <c r="L309" s="157"/>
      <c r="M309" s="157"/>
      <c r="N309" s="157"/>
      <c r="O309" s="157"/>
      <c r="P309" s="157"/>
      <c r="Q309" s="157"/>
      <c r="R309" s="157"/>
      <c r="S309" s="157"/>
      <c r="T309" s="157"/>
    </row>
    <row r="310" spans="1:20" ht="20.100000000000001" customHeight="1">
      <c r="A310" s="186">
        <v>1997</v>
      </c>
      <c r="B310" s="184">
        <v>1.8649439721366718</v>
      </c>
      <c r="C310" s="157">
        <v>2.1964903297954947</v>
      </c>
      <c r="D310" s="157">
        <v>4.9021840913117103</v>
      </c>
      <c r="E310" s="157">
        <v>-2.4690155328245851</v>
      </c>
      <c r="F310" s="157">
        <v>2.5460455037919871</v>
      </c>
      <c r="G310" s="167">
        <v>11.462776936837741</v>
      </c>
      <c r="H310" s="157"/>
      <c r="I310" s="157"/>
      <c r="J310" s="157"/>
      <c r="K310" s="157"/>
      <c r="L310" s="157"/>
      <c r="M310" s="157"/>
      <c r="N310" s="157"/>
      <c r="O310" s="157"/>
      <c r="P310" s="157"/>
      <c r="Q310" s="157"/>
      <c r="R310" s="157"/>
      <c r="S310" s="157"/>
      <c r="T310" s="157"/>
    </row>
    <row r="311" spans="1:20" ht="20.100000000000001" customHeight="1">
      <c r="A311" s="186">
        <v>1998</v>
      </c>
      <c r="B311" s="184">
        <v>-8.7687700671820039</v>
      </c>
      <c r="C311" s="157">
        <v>-10.143734529230457</v>
      </c>
      <c r="D311" s="157">
        <v>5.9348612786489667</v>
      </c>
      <c r="E311" s="157">
        <v>20.749356299387387</v>
      </c>
      <c r="F311" s="157">
        <v>6.1806656101426256</v>
      </c>
      <c r="G311" s="167">
        <v>8.2098765432098872</v>
      </c>
      <c r="H311" s="157"/>
      <c r="I311" s="157"/>
      <c r="J311" s="157"/>
      <c r="K311" s="157"/>
      <c r="L311" s="157"/>
      <c r="M311" s="157"/>
      <c r="N311" s="157"/>
      <c r="O311" s="157"/>
      <c r="P311" s="157"/>
      <c r="Q311" s="157"/>
      <c r="R311" s="157"/>
      <c r="S311" s="157"/>
      <c r="T311" s="157"/>
    </row>
    <row r="312" spans="1:20" ht="20.100000000000001" customHeight="1">
      <c r="A312" s="186">
        <v>1999</v>
      </c>
      <c r="B312" s="184">
        <v>15.052372514705127</v>
      </c>
      <c r="C312" s="157">
        <v>14.540882235420739</v>
      </c>
      <c r="D312" s="157">
        <v>23.211113641539512</v>
      </c>
      <c r="E312" s="157">
        <v>18.262867647058826</v>
      </c>
      <c r="F312" s="157">
        <v>5.47263681592041</v>
      </c>
      <c r="G312" s="167">
        <v>16.828294352538492</v>
      </c>
      <c r="H312" s="157"/>
      <c r="I312" s="157"/>
      <c r="J312" s="157"/>
      <c r="K312" s="157"/>
      <c r="L312" s="157"/>
      <c r="M312" s="157"/>
      <c r="N312" s="157"/>
      <c r="O312" s="157"/>
      <c r="P312" s="157"/>
      <c r="Q312" s="157"/>
      <c r="R312" s="157"/>
      <c r="S312" s="157"/>
      <c r="T312" s="157"/>
    </row>
    <row r="313" spans="1:20" ht="20.100000000000001" customHeight="1">
      <c r="A313" s="186">
        <v>2000</v>
      </c>
      <c r="B313" s="184">
        <v>32.290879254684683</v>
      </c>
      <c r="C313" s="157">
        <v>32.177743676339446</v>
      </c>
      <c r="D313" s="157">
        <v>9.2473476026764274</v>
      </c>
      <c r="E313" s="157">
        <v>20.338851325095206</v>
      </c>
      <c r="F313" s="157">
        <v>2.201257861635213</v>
      </c>
      <c r="G313" s="167">
        <v>-23.837890625</v>
      </c>
      <c r="H313" s="157"/>
      <c r="I313" s="157"/>
      <c r="J313" s="157"/>
      <c r="K313" s="157"/>
      <c r="L313" s="157"/>
      <c r="M313" s="157"/>
      <c r="N313" s="157"/>
      <c r="O313" s="157"/>
      <c r="P313" s="157"/>
      <c r="Q313" s="157"/>
      <c r="R313" s="157"/>
      <c r="S313" s="157"/>
      <c r="T313" s="157"/>
    </row>
    <row r="314" spans="1:20" ht="20.100000000000001" customHeight="1">
      <c r="A314" s="186">
        <v>2001</v>
      </c>
      <c r="B314" s="184">
        <v>-5.3191545767380575</v>
      </c>
      <c r="C314" s="159">
        <v>-6.0755994924082302</v>
      </c>
      <c r="D314" s="159">
        <v>18.56188139751292</v>
      </c>
      <c r="E314" s="159">
        <v>6.1676569361921878</v>
      </c>
      <c r="F314" s="159">
        <v>1.538461538461533</v>
      </c>
      <c r="G314" s="168">
        <v>38.863956917553509</v>
      </c>
      <c r="H314" s="159"/>
      <c r="I314" s="159"/>
      <c r="J314" s="159"/>
      <c r="K314" s="159"/>
      <c r="L314" s="159"/>
      <c r="M314" s="159"/>
      <c r="N314" s="159"/>
      <c r="O314" s="159"/>
      <c r="P314" s="159"/>
      <c r="Q314" s="159"/>
      <c r="R314" s="159"/>
      <c r="S314" s="159"/>
      <c r="T314" s="159"/>
    </row>
    <row r="315" spans="1:20" ht="20.100000000000001" customHeight="1">
      <c r="A315" s="186">
        <v>2002</v>
      </c>
      <c r="B315" s="184">
        <v>5.1580153611300972</v>
      </c>
      <c r="C315" s="159">
        <v>5.424333964739219</v>
      </c>
      <c r="D315" s="159">
        <v>12.643018777403654</v>
      </c>
      <c r="E315" s="159">
        <v>3.5640152527629567</v>
      </c>
      <c r="F315" s="159">
        <v>5.1364896774269226</v>
      </c>
      <c r="G315" s="168">
        <v>23.630984333360416</v>
      </c>
      <c r="H315" s="159"/>
      <c r="I315" s="159"/>
      <c r="J315" s="159"/>
      <c r="K315" s="159"/>
      <c r="L315" s="159"/>
      <c r="M315" s="159"/>
      <c r="N315" s="159"/>
      <c r="O315" s="159"/>
      <c r="P315" s="159"/>
      <c r="Q315" s="159"/>
      <c r="R315" s="159"/>
      <c r="S315" s="159"/>
      <c r="T315" s="159"/>
    </row>
    <row r="316" spans="1:20" ht="20.100000000000001" customHeight="1">
      <c r="A316" s="186">
        <v>2003</v>
      </c>
      <c r="B316" s="184">
        <v>18.739519234596557</v>
      </c>
      <c r="C316" s="159">
        <v>20.024116569147779</v>
      </c>
      <c r="D316" s="159">
        <v>10.332165829152842</v>
      </c>
      <c r="E316" s="159">
        <v>3.1487201697448626</v>
      </c>
      <c r="F316" s="159">
        <v>5.221957044058783</v>
      </c>
      <c r="G316" s="168">
        <v>13.48656279202865</v>
      </c>
      <c r="H316" s="159"/>
      <c r="I316" s="159"/>
      <c r="J316" s="159"/>
      <c r="K316" s="159"/>
      <c r="L316" s="159"/>
      <c r="M316" s="159"/>
      <c r="N316" s="159"/>
      <c r="O316" s="159"/>
      <c r="P316" s="159"/>
      <c r="Q316" s="159"/>
      <c r="R316" s="159"/>
      <c r="S316" s="159"/>
      <c r="T316" s="159"/>
    </row>
    <row r="317" spans="1:20" ht="20.100000000000001" customHeight="1">
      <c r="A317" s="186">
        <v>2004</v>
      </c>
      <c r="B317" s="184">
        <v>31.104041217445655</v>
      </c>
      <c r="C317" s="159">
        <v>32.70452413980081</v>
      </c>
      <c r="D317" s="159">
        <v>15.655932445797887</v>
      </c>
      <c r="E317" s="159">
        <v>2.8988428117006748</v>
      </c>
      <c r="F317" s="159">
        <v>4.3660673619839656</v>
      </c>
      <c r="G317" s="168">
        <v>10.272651951400391</v>
      </c>
      <c r="H317" s="159"/>
      <c r="I317" s="159"/>
      <c r="J317" s="159"/>
      <c r="K317" s="159"/>
      <c r="L317" s="159"/>
      <c r="M317" s="159"/>
      <c r="N317" s="159"/>
      <c r="O317" s="159"/>
      <c r="P317" s="159"/>
      <c r="Q317" s="159"/>
      <c r="R317" s="159"/>
      <c r="S317" s="159"/>
      <c r="T317" s="159"/>
    </row>
    <row r="318" spans="1:20" ht="20.100000000000001" customHeight="1">
      <c r="A318" s="186">
        <v>2005</v>
      </c>
      <c r="B318" s="184">
        <v>31.701923621027248</v>
      </c>
      <c r="C318" s="159">
        <v>33.4431713502523</v>
      </c>
      <c r="D318" s="159">
        <v>17.628919225140777</v>
      </c>
      <c r="E318" s="159">
        <v>2.7742169712645364</v>
      </c>
      <c r="F318" s="159">
        <v>3.7372880076346036</v>
      </c>
      <c r="G318" s="168">
        <v>25.839242372407085</v>
      </c>
      <c r="H318" s="159"/>
      <c r="I318" s="159"/>
      <c r="J318" s="159"/>
      <c r="K318" s="159"/>
      <c r="L318" s="159"/>
      <c r="M318" s="159"/>
      <c r="N318" s="159"/>
      <c r="O318" s="159"/>
      <c r="P318" s="159"/>
      <c r="Q318" s="159"/>
      <c r="R318" s="159"/>
      <c r="S318" s="159"/>
      <c r="T318" s="159"/>
    </row>
    <row r="319" spans="1:20" ht="20.100000000000001" customHeight="1">
      <c r="A319" s="186">
        <v>2006</v>
      </c>
      <c r="B319" s="184">
        <v>28.38044096287274</v>
      </c>
      <c r="C319" s="159">
        <v>29.412987411210651</v>
      </c>
      <c r="D319" s="159">
        <v>17.405745897241061</v>
      </c>
      <c r="E319" s="159">
        <v>3.3998450213095737</v>
      </c>
      <c r="F319" s="159">
        <v>1.0450597935959252</v>
      </c>
      <c r="G319" s="168">
        <v>19.398938736806116</v>
      </c>
      <c r="H319" s="159"/>
      <c r="I319" s="159"/>
      <c r="J319" s="159"/>
      <c r="K319" s="159"/>
      <c r="L319" s="159"/>
      <c r="M319" s="159"/>
      <c r="N319" s="159"/>
      <c r="O319" s="159"/>
      <c r="P319" s="159"/>
      <c r="Q319" s="159"/>
      <c r="R319" s="159"/>
      <c r="S319" s="159"/>
      <c r="T319" s="159"/>
    </row>
    <row r="320" spans="1:20" ht="20.100000000000001" customHeight="1">
      <c r="A320" s="186">
        <v>2007</v>
      </c>
      <c r="B320" s="184">
        <v>10.790759904554164</v>
      </c>
      <c r="C320" s="159">
        <v>10.257397140710566</v>
      </c>
      <c r="D320" s="159">
        <v>29.242030761884706</v>
      </c>
      <c r="E320" s="159">
        <v>8.3895940211128845</v>
      </c>
      <c r="F320" s="159">
        <v>9.6673456712867534</v>
      </c>
      <c r="G320" s="168">
        <v>18.88622654765399</v>
      </c>
      <c r="H320" s="159"/>
      <c r="I320" s="159"/>
      <c r="J320" s="159"/>
      <c r="K320" s="159"/>
      <c r="L320" s="159"/>
      <c r="M320" s="159"/>
      <c r="N320" s="159"/>
      <c r="O320" s="159"/>
      <c r="P320" s="159"/>
      <c r="Q320" s="159"/>
      <c r="R320" s="159"/>
      <c r="S320" s="159"/>
      <c r="T320" s="159"/>
    </row>
    <row r="321" spans="1:32" s="27" customFormat="1" ht="20.100000000000001" customHeight="1">
      <c r="A321" s="186">
        <v>2008</v>
      </c>
      <c r="B321" s="184">
        <v>29.299924676636039</v>
      </c>
      <c r="C321" s="159">
        <v>29.462435775572203</v>
      </c>
      <c r="D321" s="159">
        <v>8.3572426757883704</v>
      </c>
      <c r="E321" s="159">
        <v>61.209597488418268</v>
      </c>
      <c r="F321" s="159">
        <v>29.428788096763583</v>
      </c>
      <c r="G321" s="168">
        <v>22.068966408550494</v>
      </c>
      <c r="H321" s="159"/>
      <c r="I321" s="159"/>
      <c r="J321" s="159"/>
      <c r="K321" s="159"/>
      <c r="L321" s="159"/>
      <c r="M321" s="159"/>
      <c r="N321" s="159"/>
      <c r="O321" s="159"/>
      <c r="P321" s="159"/>
      <c r="Q321" s="159"/>
      <c r="R321" s="159"/>
      <c r="S321" s="159"/>
      <c r="T321" s="159"/>
      <c r="Z321" s="270"/>
      <c r="AF321" s="270"/>
    </row>
    <row r="322" spans="1:32" s="27" customFormat="1" ht="20.100000000000001" customHeight="1">
      <c r="A322" s="186">
        <v>2009</v>
      </c>
      <c r="B322" s="184">
        <v>-24.086520124579252</v>
      </c>
      <c r="C322" s="159">
        <v>-25.13436970642195</v>
      </c>
      <c r="D322" s="159">
        <v>1.9564746284124794</v>
      </c>
      <c r="E322" s="159">
        <v>10.216122028124033</v>
      </c>
      <c r="F322" s="159">
        <v>14.825962802715068</v>
      </c>
      <c r="G322" s="168">
        <v>13.92612059889602</v>
      </c>
      <c r="H322" s="159"/>
      <c r="I322" s="159"/>
      <c r="J322" s="159"/>
      <c r="K322" s="159"/>
      <c r="L322" s="159"/>
      <c r="M322" s="159"/>
      <c r="N322" s="159"/>
      <c r="O322" s="159"/>
      <c r="P322" s="159"/>
      <c r="Q322" s="159"/>
      <c r="R322" s="159"/>
      <c r="S322" s="159"/>
      <c r="T322" s="159"/>
      <c r="Z322" s="270"/>
      <c r="AF322" s="270"/>
    </row>
    <row r="323" spans="1:32" ht="20.100000000000001" customHeight="1">
      <c r="A323" s="187" t="s">
        <v>24</v>
      </c>
      <c r="B323" s="214">
        <v>15.879680698103613</v>
      </c>
      <c r="C323" s="215">
        <v>16.069703012761536</v>
      </c>
      <c r="D323" s="215">
        <v>14.405750822195813</v>
      </c>
      <c r="E323" s="215">
        <v>12.999999999999986</v>
      </c>
      <c r="F323" s="215">
        <v>9.64</v>
      </c>
      <c r="G323" s="216">
        <v>15.129523073517007</v>
      </c>
      <c r="H323" s="159"/>
      <c r="I323" s="159"/>
      <c r="J323" s="159"/>
      <c r="K323" s="159"/>
      <c r="L323" s="159"/>
      <c r="M323" s="159"/>
      <c r="N323" s="159"/>
      <c r="O323" s="159"/>
      <c r="P323" s="159"/>
      <c r="Q323" s="159"/>
      <c r="R323" s="159"/>
      <c r="S323" s="159"/>
      <c r="T323" s="159"/>
    </row>
    <row r="324" spans="1:32" ht="15" customHeight="1">
      <c r="A324" s="140" t="s">
        <v>15</v>
      </c>
      <c r="B324" s="23"/>
      <c r="C324" s="23"/>
      <c r="D324" s="23"/>
      <c r="E324" s="24"/>
      <c r="F324" s="85"/>
      <c r="G324" s="84"/>
      <c r="H324" s="84"/>
      <c r="I324" s="84"/>
      <c r="J324" s="84"/>
      <c r="K324" s="84"/>
      <c r="L324" s="84"/>
      <c r="M324" s="84"/>
      <c r="N324" s="84"/>
      <c r="O324" s="84"/>
      <c r="P324" s="84"/>
      <c r="Q324" s="84"/>
      <c r="R324" s="84"/>
      <c r="S324" s="84"/>
      <c r="T324" s="84"/>
    </row>
    <row r="325" spans="1:32" ht="15" customHeight="1">
      <c r="A325" s="144" t="s">
        <v>274</v>
      </c>
      <c r="B325" s="25"/>
      <c r="C325" s="25"/>
      <c r="D325" s="25"/>
      <c r="E325" s="26"/>
      <c r="F325" s="26"/>
      <c r="G325" s="25"/>
      <c r="H325" s="25"/>
      <c r="I325" s="25"/>
      <c r="J325" s="25"/>
      <c r="K325" s="25"/>
      <c r="L325" s="25"/>
      <c r="M325" s="25"/>
      <c r="N325" s="25"/>
      <c r="O325" s="25"/>
      <c r="P325" s="25"/>
      <c r="Q325" s="25"/>
      <c r="R325" s="25"/>
      <c r="S325" s="25"/>
      <c r="T325" s="25"/>
    </row>
    <row r="326" spans="1:32" ht="15" customHeight="1">
      <c r="A326" s="144" t="s">
        <v>237</v>
      </c>
      <c r="B326" s="25"/>
      <c r="C326" s="25"/>
      <c r="D326" s="25"/>
      <c r="E326" s="26"/>
      <c r="F326" s="26"/>
      <c r="G326" s="25"/>
      <c r="H326" s="25"/>
      <c r="I326" s="25"/>
      <c r="J326" s="25"/>
      <c r="K326" s="25"/>
      <c r="L326" s="25"/>
      <c r="M326" s="25"/>
      <c r="N326" s="25"/>
      <c r="O326" s="25"/>
      <c r="P326" s="25"/>
      <c r="Q326" s="25"/>
      <c r="R326" s="25"/>
      <c r="S326" s="25"/>
      <c r="T326" s="25"/>
    </row>
    <row r="327" spans="1:32" s="37" customFormat="1" ht="15" customHeight="1">
      <c r="A327" s="191" t="s">
        <v>273</v>
      </c>
      <c r="D327" s="97"/>
      <c r="E327" s="97"/>
      <c r="F327" s="97"/>
      <c r="G327" s="97"/>
      <c r="H327" s="97"/>
      <c r="I327" s="97"/>
      <c r="J327" s="97"/>
      <c r="K327" s="97"/>
      <c r="L327" s="97"/>
      <c r="M327" s="97"/>
      <c r="N327" s="97"/>
      <c r="O327" s="97"/>
      <c r="P327" s="97"/>
      <c r="Q327" s="97"/>
      <c r="R327" s="97"/>
      <c r="S327" s="97"/>
      <c r="T327" s="97"/>
      <c r="Z327" s="265"/>
      <c r="AF327" s="265"/>
    </row>
    <row r="328" spans="1:32" ht="15" customHeight="1">
      <c r="A328" s="762"/>
      <c r="B328" s="762"/>
      <c r="C328" s="762"/>
      <c r="D328" s="762"/>
      <c r="E328" s="762"/>
      <c r="F328" s="762"/>
      <c r="G328" s="762"/>
      <c r="H328" s="113"/>
      <c r="I328" s="113"/>
      <c r="J328" s="113"/>
      <c r="K328" s="113"/>
      <c r="L328" s="113"/>
      <c r="M328" s="113"/>
      <c r="N328" s="113"/>
      <c r="O328" s="113"/>
      <c r="P328" s="113"/>
      <c r="Q328" s="113"/>
      <c r="R328" s="113"/>
      <c r="S328" s="113"/>
      <c r="T328" s="113"/>
    </row>
    <row r="329" spans="1:32" ht="24.95" customHeight="1">
      <c r="A329" s="748" t="s">
        <v>238</v>
      </c>
      <c r="B329" s="748"/>
      <c r="C329" s="748"/>
      <c r="D329" s="748"/>
      <c r="E329" s="748"/>
      <c r="F329" s="748"/>
      <c r="G329" s="748"/>
      <c r="H329" s="114"/>
      <c r="I329" s="114"/>
      <c r="J329" s="114"/>
      <c r="K329" s="114"/>
      <c r="L329" s="114"/>
      <c r="M329" s="114"/>
      <c r="N329" s="114"/>
      <c r="O329" s="114"/>
      <c r="P329" s="114"/>
      <c r="Q329" s="114"/>
      <c r="R329" s="114"/>
      <c r="S329" s="114"/>
      <c r="T329" s="114"/>
    </row>
    <row r="330" spans="1:32" s="37" customFormat="1" ht="15" customHeight="1">
      <c r="A330" s="729" t="s">
        <v>25</v>
      </c>
      <c r="B330" s="729"/>
      <c r="C330" s="113"/>
      <c r="D330" s="113"/>
      <c r="E330" s="113"/>
      <c r="F330" s="113"/>
      <c r="G330" s="113"/>
      <c r="H330" s="113"/>
      <c r="I330" s="113"/>
      <c r="J330" s="113"/>
      <c r="K330" s="113"/>
      <c r="L330" s="113"/>
      <c r="M330" s="113"/>
      <c r="N330" s="113"/>
      <c r="O330" s="113"/>
      <c r="P330" s="113"/>
      <c r="Q330" s="113"/>
      <c r="R330" s="113"/>
      <c r="S330" s="113"/>
      <c r="T330" s="113"/>
      <c r="Z330" s="265"/>
      <c r="AF330" s="265"/>
    </row>
    <row r="331" spans="1:32" ht="39.950000000000003" customHeight="1">
      <c r="A331" s="221" t="s">
        <v>6</v>
      </c>
      <c r="B331" s="218" t="s">
        <v>18</v>
      </c>
      <c r="C331" s="219" t="s">
        <v>19</v>
      </c>
      <c r="D331" s="219" t="s">
        <v>20</v>
      </c>
      <c r="E331" s="219" t="s">
        <v>234</v>
      </c>
      <c r="F331" s="219" t="s">
        <v>21</v>
      </c>
      <c r="G331" s="220" t="s">
        <v>22</v>
      </c>
      <c r="H331" s="200"/>
      <c r="I331" s="200"/>
      <c r="J331" s="200"/>
      <c r="K331" s="200"/>
      <c r="L331" s="200"/>
      <c r="M331" s="200"/>
      <c r="N331" s="200"/>
      <c r="O331" s="200"/>
      <c r="P331" s="200"/>
      <c r="Q331" s="200"/>
      <c r="R331" s="200"/>
      <c r="S331" s="200"/>
      <c r="T331" s="200"/>
    </row>
    <row r="332" spans="1:32" ht="20.100000000000001" customHeight="1">
      <c r="A332" s="186">
        <v>1970</v>
      </c>
      <c r="B332" s="163">
        <v>100</v>
      </c>
      <c r="C332" s="155">
        <v>95.833221758663683</v>
      </c>
      <c r="D332" s="155">
        <v>1.7145181724880707</v>
      </c>
      <c r="E332" s="155">
        <v>3.0728919250198725</v>
      </c>
      <c r="F332" s="155">
        <v>0.55966530861280139</v>
      </c>
      <c r="G332" s="166">
        <v>1.1802971647844407</v>
      </c>
      <c r="H332" s="155"/>
      <c r="I332" s="155"/>
      <c r="J332" s="155"/>
      <c r="K332" s="155"/>
      <c r="L332" s="155"/>
      <c r="M332" s="155"/>
      <c r="N332" s="155"/>
      <c r="O332" s="155"/>
      <c r="P332" s="155"/>
      <c r="Q332" s="155"/>
      <c r="R332" s="155"/>
      <c r="S332" s="155"/>
      <c r="T332" s="155"/>
    </row>
    <row r="333" spans="1:32" ht="20.100000000000001" customHeight="1">
      <c r="A333" s="186">
        <v>1971</v>
      </c>
      <c r="B333" s="163">
        <v>99.999999999999986</v>
      </c>
      <c r="C333" s="155">
        <v>96.124427689084541</v>
      </c>
      <c r="D333" s="155">
        <v>1.6901977033917805</v>
      </c>
      <c r="E333" s="155">
        <v>2.8752745536630813</v>
      </c>
      <c r="F333" s="155">
        <v>0.47365468352281398</v>
      </c>
      <c r="G333" s="166">
        <v>1.1635546296622135</v>
      </c>
      <c r="H333" s="155"/>
      <c r="I333" s="155"/>
      <c r="J333" s="155"/>
      <c r="K333" s="155"/>
      <c r="L333" s="155"/>
      <c r="M333" s="155"/>
      <c r="N333" s="155"/>
      <c r="O333" s="155"/>
      <c r="P333" s="155"/>
      <c r="Q333" s="155"/>
      <c r="R333" s="155"/>
      <c r="S333" s="155"/>
      <c r="T333" s="155"/>
    </row>
    <row r="334" spans="1:32" ht="20.100000000000001" customHeight="1">
      <c r="A334" s="186">
        <v>1972</v>
      </c>
      <c r="B334" s="163">
        <v>100.00000000000001</v>
      </c>
      <c r="C334" s="155">
        <v>95.888489175236444</v>
      </c>
      <c r="D334" s="155">
        <v>1.7078780507586027</v>
      </c>
      <c r="E334" s="155">
        <v>3.109652360695077</v>
      </c>
      <c r="F334" s="155">
        <v>0.46970642978170601</v>
      </c>
      <c r="G334" s="166">
        <v>1.1757260164718271</v>
      </c>
      <c r="H334" s="155"/>
      <c r="I334" s="155"/>
      <c r="J334" s="155"/>
      <c r="K334" s="155"/>
      <c r="L334" s="155"/>
      <c r="M334" s="155"/>
      <c r="N334" s="155"/>
      <c r="O334" s="155"/>
      <c r="P334" s="155"/>
      <c r="Q334" s="155"/>
      <c r="R334" s="155"/>
      <c r="S334" s="155"/>
      <c r="T334" s="155"/>
    </row>
    <row r="335" spans="1:32" ht="20.100000000000001" customHeight="1">
      <c r="A335" s="186">
        <v>1973</v>
      </c>
      <c r="B335" s="163">
        <v>99.999999999999986</v>
      </c>
      <c r="C335" s="155">
        <v>96.240914543435636</v>
      </c>
      <c r="D335" s="155">
        <v>1.6799077859290663</v>
      </c>
      <c r="E335" s="155">
        <v>2.8525634995628502</v>
      </c>
      <c r="F335" s="155">
        <v>0.38308508438682137</v>
      </c>
      <c r="G335" s="166">
        <v>1.1564709133143822</v>
      </c>
      <c r="H335" s="155"/>
      <c r="I335" s="155"/>
      <c r="J335" s="155"/>
      <c r="K335" s="155"/>
      <c r="L335" s="155"/>
      <c r="M335" s="155"/>
      <c r="N335" s="155"/>
      <c r="O335" s="155"/>
      <c r="P335" s="155"/>
      <c r="Q335" s="155"/>
      <c r="R335" s="155"/>
      <c r="S335" s="155"/>
      <c r="T335" s="155"/>
    </row>
    <row r="336" spans="1:32" ht="20.100000000000001" customHeight="1">
      <c r="A336" s="186">
        <v>1974</v>
      </c>
      <c r="B336" s="163">
        <v>100.00000000000003</v>
      </c>
      <c r="C336" s="155">
        <v>97.754866266732847</v>
      </c>
      <c r="D336" s="155">
        <v>1.6207629526474525</v>
      </c>
      <c r="E336" s="155">
        <v>1.5857370375169069</v>
      </c>
      <c r="F336" s="155">
        <v>0.15438856477458929</v>
      </c>
      <c r="G336" s="166">
        <v>1.1157548216717765</v>
      </c>
      <c r="H336" s="155"/>
      <c r="I336" s="155"/>
      <c r="J336" s="155"/>
      <c r="K336" s="155"/>
      <c r="L336" s="155"/>
      <c r="M336" s="155"/>
      <c r="N336" s="155"/>
      <c r="O336" s="155"/>
      <c r="P336" s="155"/>
      <c r="Q336" s="155"/>
      <c r="R336" s="155"/>
      <c r="S336" s="155"/>
      <c r="T336" s="155"/>
    </row>
    <row r="337" spans="1:20" ht="20.100000000000001" customHeight="1">
      <c r="A337" s="186">
        <v>1975</v>
      </c>
      <c r="B337" s="163">
        <v>100</v>
      </c>
      <c r="C337" s="155">
        <v>97.403500498361083</v>
      </c>
      <c r="D337" s="155">
        <v>1.6615748107432264</v>
      </c>
      <c r="E337" s="155">
        <v>1.888432794096204</v>
      </c>
      <c r="F337" s="155">
        <v>0.19034214561398669</v>
      </c>
      <c r="G337" s="166">
        <v>1.1438502488145075</v>
      </c>
      <c r="H337" s="155"/>
      <c r="I337" s="155"/>
      <c r="J337" s="155"/>
      <c r="K337" s="155"/>
      <c r="L337" s="155"/>
      <c r="M337" s="155"/>
      <c r="N337" s="155"/>
      <c r="O337" s="155"/>
      <c r="P337" s="155"/>
      <c r="Q337" s="155"/>
      <c r="R337" s="155"/>
      <c r="S337" s="155"/>
      <c r="T337" s="155"/>
    </row>
    <row r="338" spans="1:20" ht="20.100000000000001" customHeight="1">
      <c r="A338" s="186">
        <v>1976</v>
      </c>
      <c r="B338" s="163">
        <v>100</v>
      </c>
      <c r="C338" s="155">
        <v>97.751059107103202</v>
      </c>
      <c r="D338" s="155">
        <v>1.668609106242986</v>
      </c>
      <c r="E338" s="155">
        <v>1.5291373944387068</v>
      </c>
      <c r="F338" s="155">
        <v>0.19988714382010681</v>
      </c>
      <c r="G338" s="166">
        <v>1.1486927516049992</v>
      </c>
      <c r="H338" s="155"/>
      <c r="I338" s="155"/>
      <c r="J338" s="155"/>
      <c r="K338" s="155"/>
      <c r="L338" s="155"/>
      <c r="M338" s="155"/>
      <c r="N338" s="155"/>
      <c r="O338" s="155"/>
      <c r="P338" s="155"/>
      <c r="Q338" s="155"/>
      <c r="R338" s="155"/>
      <c r="S338" s="155"/>
      <c r="T338" s="155"/>
    </row>
    <row r="339" spans="1:20" ht="20.100000000000001" customHeight="1">
      <c r="A339" s="186">
        <v>1977</v>
      </c>
      <c r="B339" s="163">
        <v>100.00000000000001</v>
      </c>
      <c r="C339" s="155">
        <v>98.51357917990218</v>
      </c>
      <c r="D339" s="155">
        <v>1.6769187956742604</v>
      </c>
      <c r="E339" s="155">
        <v>0.77497874716796622</v>
      </c>
      <c r="F339" s="155">
        <v>0.1889365298347927</v>
      </c>
      <c r="G339" s="166">
        <v>1.1544132525791819</v>
      </c>
      <c r="H339" s="155"/>
      <c r="I339" s="155"/>
      <c r="J339" s="155"/>
      <c r="K339" s="155"/>
      <c r="L339" s="155"/>
      <c r="M339" s="155"/>
      <c r="N339" s="155"/>
      <c r="O339" s="155"/>
      <c r="P339" s="155"/>
      <c r="Q339" s="155"/>
      <c r="R339" s="155"/>
      <c r="S339" s="155"/>
      <c r="T339" s="155"/>
    </row>
    <row r="340" spans="1:20" ht="20.100000000000001" customHeight="1">
      <c r="A340" s="186">
        <v>1978</v>
      </c>
      <c r="B340" s="163">
        <v>100</v>
      </c>
      <c r="C340" s="155">
        <v>98.261335311139348</v>
      </c>
      <c r="D340" s="155">
        <v>1.4965799033608438</v>
      </c>
      <c r="E340" s="155">
        <v>1.0463393472982965</v>
      </c>
      <c r="F340" s="155">
        <v>0.22601099336142322</v>
      </c>
      <c r="G340" s="166">
        <v>1.03026555515991</v>
      </c>
      <c r="H340" s="155"/>
      <c r="I340" s="155"/>
      <c r="J340" s="155"/>
      <c r="K340" s="155"/>
      <c r="L340" s="155"/>
      <c r="M340" s="155"/>
      <c r="N340" s="155"/>
      <c r="O340" s="155"/>
      <c r="P340" s="155"/>
      <c r="Q340" s="155"/>
      <c r="R340" s="155"/>
      <c r="S340" s="155"/>
      <c r="T340" s="155"/>
    </row>
    <row r="341" spans="1:20" ht="20.100000000000001" customHeight="1">
      <c r="A341" s="186">
        <v>1979</v>
      </c>
      <c r="B341" s="163">
        <v>99.999999999999972</v>
      </c>
      <c r="C341" s="155">
        <v>98.44776941264756</v>
      </c>
      <c r="D341" s="155">
        <v>1.4100028308210899</v>
      </c>
      <c r="E341" s="155">
        <v>0.92575506264485685</v>
      </c>
      <c r="F341" s="155">
        <v>0.18713743822167211</v>
      </c>
      <c r="G341" s="166">
        <v>0.97066474433518868</v>
      </c>
      <c r="H341" s="155"/>
      <c r="I341" s="155"/>
      <c r="J341" s="155"/>
      <c r="K341" s="155"/>
      <c r="L341" s="155"/>
      <c r="M341" s="155"/>
      <c r="N341" s="155"/>
      <c r="O341" s="155"/>
      <c r="P341" s="155"/>
      <c r="Q341" s="155"/>
      <c r="R341" s="155"/>
      <c r="S341" s="155"/>
      <c r="T341" s="155"/>
    </row>
    <row r="342" spans="1:20" ht="20.100000000000001" customHeight="1">
      <c r="A342" s="186">
        <v>1980</v>
      </c>
      <c r="B342" s="163">
        <v>100</v>
      </c>
      <c r="C342" s="155">
        <v>98.820210885689548</v>
      </c>
      <c r="D342" s="155">
        <v>1.2615813816857002</v>
      </c>
      <c r="E342" s="155">
        <v>0.61934574508096951</v>
      </c>
      <c r="F342" s="155">
        <v>0.16735142780887241</v>
      </c>
      <c r="G342" s="166">
        <v>0.86848944026507824</v>
      </c>
      <c r="H342" s="155"/>
      <c r="I342" s="155"/>
      <c r="J342" s="155"/>
      <c r="K342" s="155"/>
      <c r="L342" s="155"/>
      <c r="M342" s="155"/>
      <c r="N342" s="155"/>
      <c r="O342" s="155"/>
      <c r="P342" s="155"/>
      <c r="Q342" s="155"/>
      <c r="R342" s="155"/>
      <c r="S342" s="155"/>
      <c r="T342" s="155"/>
    </row>
    <row r="343" spans="1:20" ht="20.100000000000001" customHeight="1">
      <c r="A343" s="186" t="s">
        <v>26</v>
      </c>
      <c r="B343" s="163">
        <v>100</v>
      </c>
      <c r="C343" s="155">
        <v>94.971403426238481</v>
      </c>
      <c r="D343" s="155">
        <v>2.5769017734758837</v>
      </c>
      <c r="E343" s="212">
        <v>4.0451645317101459</v>
      </c>
      <c r="F343" s="155">
        <v>0.1805038000124973</v>
      </c>
      <c r="G343" s="166">
        <v>1.7739735314370051</v>
      </c>
      <c r="H343" s="155"/>
      <c r="I343" s="155"/>
      <c r="J343" s="155"/>
      <c r="K343" s="155"/>
      <c r="L343" s="155"/>
      <c r="M343" s="155"/>
      <c r="N343" s="155"/>
      <c r="O343" s="155"/>
      <c r="P343" s="155"/>
      <c r="Q343" s="155"/>
      <c r="R343" s="155"/>
      <c r="S343" s="155"/>
      <c r="T343" s="155"/>
    </row>
    <row r="344" spans="1:20" ht="20.100000000000001" customHeight="1">
      <c r="A344" s="186">
        <v>1982</v>
      </c>
      <c r="B344" s="163">
        <v>100</v>
      </c>
      <c r="C344" s="155">
        <v>94.856154806464005</v>
      </c>
      <c r="D344" s="155">
        <v>3.1278295855718543</v>
      </c>
      <c r="E344" s="155">
        <v>3.9419771120178209</v>
      </c>
      <c r="F344" s="155">
        <v>0.22727807719959023</v>
      </c>
      <c r="G344" s="166">
        <v>2.1532395812532803</v>
      </c>
      <c r="H344" s="155"/>
      <c r="I344" s="155"/>
      <c r="J344" s="155"/>
      <c r="K344" s="155"/>
      <c r="L344" s="155"/>
      <c r="M344" s="155"/>
      <c r="N344" s="155"/>
      <c r="O344" s="155"/>
      <c r="P344" s="155"/>
      <c r="Q344" s="155"/>
      <c r="R344" s="155"/>
      <c r="S344" s="155"/>
      <c r="T344" s="155"/>
    </row>
    <row r="345" spans="1:20" ht="20.100000000000001" customHeight="1">
      <c r="A345" s="186">
        <v>1983</v>
      </c>
      <c r="B345" s="163">
        <v>100</v>
      </c>
      <c r="C345" s="155">
        <v>93.562291661844029</v>
      </c>
      <c r="D345" s="155">
        <v>3.724305298402165</v>
      </c>
      <c r="E345" s="155">
        <v>4.9773089655572536</v>
      </c>
      <c r="F345" s="155">
        <v>0.29995548729354043</v>
      </c>
      <c r="G345" s="166">
        <v>2.5638614130969968</v>
      </c>
      <c r="H345" s="155"/>
      <c r="I345" s="155"/>
      <c r="J345" s="155"/>
      <c r="K345" s="155"/>
      <c r="L345" s="155"/>
      <c r="M345" s="155"/>
      <c r="N345" s="155"/>
      <c r="O345" s="155"/>
      <c r="P345" s="155"/>
      <c r="Q345" s="155"/>
      <c r="R345" s="155"/>
      <c r="S345" s="155"/>
      <c r="T345" s="155"/>
    </row>
    <row r="346" spans="1:20" ht="20.100000000000001" customHeight="1">
      <c r="A346" s="186">
        <v>1984</v>
      </c>
      <c r="B346" s="163">
        <v>100</v>
      </c>
      <c r="C346" s="155">
        <v>93.199245970164483</v>
      </c>
      <c r="D346" s="155">
        <v>3.8180573381255414</v>
      </c>
      <c r="E346" s="155">
        <v>5.2864000209940372</v>
      </c>
      <c r="F346" s="155">
        <v>0.32469823769050521</v>
      </c>
      <c r="G346" s="166">
        <v>2.6284015669745608</v>
      </c>
      <c r="H346" s="155"/>
      <c r="I346" s="155"/>
      <c r="J346" s="155"/>
      <c r="K346" s="155"/>
      <c r="L346" s="155"/>
      <c r="M346" s="155"/>
      <c r="N346" s="155"/>
      <c r="O346" s="155"/>
      <c r="P346" s="155"/>
      <c r="Q346" s="155"/>
      <c r="R346" s="155"/>
      <c r="S346" s="155"/>
      <c r="T346" s="155"/>
    </row>
    <row r="347" spans="1:20" ht="20.100000000000001" customHeight="1">
      <c r="A347" s="186">
        <v>1985</v>
      </c>
      <c r="B347" s="163">
        <v>100.00000000000001</v>
      </c>
      <c r="C347" s="155">
        <v>92.535741662237527</v>
      </c>
      <c r="D347" s="155">
        <v>4.2577277973809498</v>
      </c>
      <c r="E347" s="155">
        <v>5.8091871920852824</v>
      </c>
      <c r="F347" s="155">
        <v>0.32841992031058759</v>
      </c>
      <c r="G347" s="166">
        <v>2.9310765720143475</v>
      </c>
      <c r="H347" s="155"/>
      <c r="I347" s="155"/>
      <c r="J347" s="155"/>
      <c r="K347" s="155"/>
      <c r="L347" s="155"/>
      <c r="M347" s="155"/>
      <c r="N347" s="155"/>
      <c r="O347" s="155"/>
      <c r="P347" s="155"/>
      <c r="Q347" s="155"/>
      <c r="R347" s="155"/>
      <c r="S347" s="155"/>
      <c r="T347" s="155"/>
    </row>
    <row r="348" spans="1:20" ht="20.100000000000001" customHeight="1">
      <c r="A348" s="186">
        <v>1986</v>
      </c>
      <c r="B348" s="163">
        <v>99.999999999999986</v>
      </c>
      <c r="C348" s="155">
        <v>89.352095578541622</v>
      </c>
      <c r="D348" s="155">
        <v>7.2390926842954606</v>
      </c>
      <c r="E348" s="155">
        <v>7.9691563106745651</v>
      </c>
      <c r="F348" s="155">
        <v>0.42314332879878641</v>
      </c>
      <c r="G348" s="166">
        <v>4.9834879023104488</v>
      </c>
      <c r="H348" s="155"/>
      <c r="I348" s="155"/>
      <c r="J348" s="155"/>
      <c r="K348" s="155"/>
      <c r="L348" s="155"/>
      <c r="M348" s="155"/>
      <c r="N348" s="155"/>
      <c r="O348" s="155"/>
      <c r="P348" s="155"/>
      <c r="Q348" s="155"/>
      <c r="R348" s="155"/>
      <c r="S348" s="155"/>
      <c r="T348" s="155"/>
    </row>
    <row r="349" spans="1:20" ht="20.100000000000001" customHeight="1">
      <c r="A349" s="186">
        <v>1987</v>
      </c>
      <c r="B349" s="163">
        <v>100.00000000000001</v>
      </c>
      <c r="C349" s="155">
        <v>90.267986012696895</v>
      </c>
      <c r="D349" s="155">
        <v>5.9001107126636612</v>
      </c>
      <c r="E349" s="155">
        <v>7.48342099683597</v>
      </c>
      <c r="F349" s="155">
        <v>0.41019714196581053</v>
      </c>
      <c r="G349" s="166">
        <v>4.0617148641623277</v>
      </c>
      <c r="H349" s="155"/>
      <c r="I349" s="155"/>
      <c r="J349" s="155"/>
      <c r="K349" s="155"/>
      <c r="L349" s="155"/>
      <c r="M349" s="155"/>
      <c r="N349" s="155"/>
      <c r="O349" s="155"/>
      <c r="P349" s="155"/>
      <c r="Q349" s="155"/>
      <c r="R349" s="155"/>
      <c r="S349" s="155"/>
      <c r="T349" s="155"/>
    </row>
    <row r="350" spans="1:20" ht="20.100000000000001" customHeight="1">
      <c r="A350" s="186">
        <v>1988</v>
      </c>
      <c r="B350" s="163">
        <v>100</v>
      </c>
      <c r="C350" s="155">
        <v>87.439776386687058</v>
      </c>
      <c r="D350" s="155">
        <v>6.4679575587763924</v>
      </c>
      <c r="E350" s="155">
        <v>10.004470816432748</v>
      </c>
      <c r="F350" s="155">
        <v>0.54042344063338932</v>
      </c>
      <c r="G350" s="166">
        <v>4.4526282025295867</v>
      </c>
      <c r="H350" s="155"/>
      <c r="I350" s="155"/>
      <c r="J350" s="155"/>
      <c r="K350" s="155"/>
      <c r="L350" s="155"/>
      <c r="M350" s="155"/>
      <c r="N350" s="155"/>
      <c r="O350" s="155"/>
      <c r="P350" s="155"/>
      <c r="Q350" s="155"/>
      <c r="R350" s="155"/>
      <c r="S350" s="155"/>
      <c r="T350" s="155"/>
    </row>
    <row r="351" spans="1:20" ht="20.100000000000001" customHeight="1">
      <c r="A351" s="186">
        <v>1989</v>
      </c>
      <c r="B351" s="163">
        <v>99.999999999999986</v>
      </c>
      <c r="C351" s="155">
        <v>91.374597959251716</v>
      </c>
      <c r="D351" s="155">
        <v>4.6188668545690401</v>
      </c>
      <c r="E351" s="155">
        <v>6.8164928039033761</v>
      </c>
      <c r="F351" s="155">
        <v>0.36973189530877765</v>
      </c>
      <c r="G351" s="166">
        <v>3.1796895130329088</v>
      </c>
      <c r="H351" s="155"/>
      <c r="I351" s="155"/>
      <c r="J351" s="155"/>
      <c r="K351" s="155"/>
      <c r="L351" s="155"/>
      <c r="M351" s="155"/>
      <c r="N351" s="155"/>
      <c r="O351" s="155"/>
      <c r="P351" s="155"/>
      <c r="Q351" s="155"/>
      <c r="R351" s="155"/>
      <c r="S351" s="155"/>
      <c r="T351" s="155"/>
    </row>
    <row r="352" spans="1:20" ht="20.100000000000001" customHeight="1">
      <c r="A352" s="186">
        <v>1990</v>
      </c>
      <c r="B352" s="163">
        <v>100.00000000000001</v>
      </c>
      <c r="C352" s="155">
        <v>91.485403725647501</v>
      </c>
      <c r="D352" s="155">
        <v>3.1731585260212185</v>
      </c>
      <c r="E352" s="155">
        <v>7.2375223680376175</v>
      </c>
      <c r="F352" s="155">
        <v>0.28836000839543902</v>
      </c>
      <c r="G352" s="166">
        <v>2.1844446281017635</v>
      </c>
      <c r="H352" s="155"/>
      <c r="I352" s="155"/>
      <c r="J352" s="155"/>
      <c r="K352" s="155"/>
      <c r="L352" s="155"/>
      <c r="M352" s="155"/>
      <c r="N352" s="155"/>
      <c r="O352" s="155"/>
      <c r="P352" s="155"/>
      <c r="Q352" s="155"/>
      <c r="R352" s="155"/>
      <c r="S352" s="155"/>
      <c r="T352" s="155"/>
    </row>
    <row r="353" spans="1:20" ht="20.100000000000001" customHeight="1">
      <c r="A353" s="186">
        <v>1991</v>
      </c>
      <c r="B353" s="163">
        <v>99.999999999999986</v>
      </c>
      <c r="C353" s="155">
        <v>93.989236082419609</v>
      </c>
      <c r="D353" s="155">
        <v>3.8125219973384068</v>
      </c>
      <c r="E353" s="155">
        <v>4.5342299147402443</v>
      </c>
      <c r="F353" s="155">
        <v>0.28860297009132013</v>
      </c>
      <c r="G353" s="166">
        <v>2.6245909645895833</v>
      </c>
      <c r="H353" s="155"/>
      <c r="I353" s="155"/>
      <c r="J353" s="155"/>
      <c r="K353" s="155"/>
      <c r="L353" s="155"/>
      <c r="M353" s="155"/>
      <c r="N353" s="155"/>
      <c r="O353" s="155"/>
      <c r="P353" s="155"/>
      <c r="Q353" s="155"/>
      <c r="R353" s="155"/>
      <c r="S353" s="155"/>
      <c r="T353" s="155"/>
    </row>
    <row r="354" spans="1:20" ht="20.100000000000001" customHeight="1">
      <c r="A354" s="186">
        <v>1992</v>
      </c>
      <c r="B354" s="163">
        <v>100</v>
      </c>
      <c r="C354" s="155">
        <v>93.957640948950711</v>
      </c>
      <c r="D354" s="155">
        <v>3.2623643326873868</v>
      </c>
      <c r="E354" s="155">
        <v>4.748038270029932</v>
      </c>
      <c r="F354" s="155">
        <v>0.2778115428725802</v>
      </c>
      <c r="G354" s="166">
        <v>2.2458550945406204</v>
      </c>
      <c r="H354" s="155"/>
      <c r="I354" s="155"/>
      <c r="J354" s="155"/>
      <c r="K354" s="155"/>
      <c r="L354" s="155"/>
      <c r="M354" s="155"/>
      <c r="N354" s="155"/>
      <c r="O354" s="155"/>
      <c r="P354" s="155"/>
      <c r="Q354" s="155"/>
      <c r="R354" s="155"/>
      <c r="S354" s="155"/>
      <c r="T354" s="155"/>
    </row>
    <row r="355" spans="1:20" ht="20.100000000000001" customHeight="1">
      <c r="A355" s="186">
        <v>1993</v>
      </c>
      <c r="B355" s="163">
        <v>100.00000000000001</v>
      </c>
      <c r="C355" s="155">
        <v>93.460056895018027</v>
      </c>
      <c r="D355" s="155">
        <v>3.8221224850154409</v>
      </c>
      <c r="E355" s="155">
        <v>4.6636355054533922</v>
      </c>
      <c r="F355" s="155">
        <v>0.43888079173071048</v>
      </c>
      <c r="G355" s="166">
        <v>2.3846956772175636</v>
      </c>
      <c r="H355" s="155"/>
      <c r="I355" s="155"/>
      <c r="J355" s="155"/>
      <c r="K355" s="155"/>
      <c r="L355" s="155"/>
      <c r="M355" s="155"/>
      <c r="N355" s="155"/>
      <c r="O355" s="155"/>
      <c r="P355" s="155"/>
      <c r="Q355" s="155"/>
      <c r="R355" s="155"/>
      <c r="S355" s="155"/>
      <c r="T355" s="155"/>
    </row>
    <row r="356" spans="1:20" ht="20.100000000000001" customHeight="1">
      <c r="A356" s="186">
        <v>1994</v>
      </c>
      <c r="B356" s="163">
        <v>100.00000000000001</v>
      </c>
      <c r="C356" s="155">
        <v>93.781768407025638</v>
      </c>
      <c r="D356" s="155">
        <v>4.4556374590488304</v>
      </c>
      <c r="E356" s="155">
        <v>4.2169930405155132</v>
      </c>
      <c r="F356" s="155">
        <v>0.49366376957642655</v>
      </c>
      <c r="G356" s="166">
        <v>2.9480626761663995</v>
      </c>
      <c r="H356" s="155"/>
      <c r="I356" s="155"/>
      <c r="J356" s="155"/>
      <c r="K356" s="155"/>
      <c r="L356" s="155"/>
      <c r="M356" s="155"/>
      <c r="N356" s="155"/>
      <c r="O356" s="155"/>
      <c r="P356" s="155"/>
      <c r="Q356" s="155"/>
      <c r="R356" s="155"/>
      <c r="S356" s="155"/>
      <c r="T356" s="155"/>
    </row>
    <row r="357" spans="1:20" ht="20.100000000000001" customHeight="1">
      <c r="A357" s="186">
        <v>1995</v>
      </c>
      <c r="B357" s="163">
        <v>100</v>
      </c>
      <c r="C357" s="157">
        <v>93.942092405167671</v>
      </c>
      <c r="D357" s="157">
        <v>4.8747344455225239</v>
      </c>
      <c r="E357" s="157">
        <v>3.8990626972191662</v>
      </c>
      <c r="F357" s="157">
        <v>0.48698526062314212</v>
      </c>
      <c r="G357" s="167">
        <v>3.2028748085324952</v>
      </c>
      <c r="H357" s="157"/>
      <c r="I357" s="157"/>
      <c r="J357" s="157"/>
      <c r="K357" s="157"/>
      <c r="L357" s="157"/>
      <c r="M357" s="157"/>
      <c r="N357" s="157"/>
      <c r="O357" s="157"/>
      <c r="P357" s="157"/>
      <c r="Q357" s="157"/>
      <c r="R357" s="157"/>
      <c r="S357" s="157"/>
      <c r="T357" s="157"/>
    </row>
    <row r="358" spans="1:20" ht="20.100000000000001" customHeight="1">
      <c r="A358" s="186">
        <v>1996</v>
      </c>
      <c r="B358" s="163">
        <v>100</v>
      </c>
      <c r="C358" s="157">
        <v>94.10186007717995</v>
      </c>
      <c r="D358" s="157">
        <v>4.5172282403112902</v>
      </c>
      <c r="E358" s="157">
        <v>3.8674256652043639</v>
      </c>
      <c r="F358" s="157">
        <v>0.4814122458362175</v>
      </c>
      <c r="G358" s="167">
        <v>2.9679262285318244</v>
      </c>
      <c r="H358" s="157"/>
      <c r="I358" s="157"/>
      <c r="J358" s="157"/>
      <c r="K358" s="157"/>
      <c r="L358" s="157"/>
      <c r="M358" s="157"/>
      <c r="N358" s="157"/>
      <c r="O358" s="157"/>
      <c r="P358" s="157"/>
      <c r="Q358" s="157"/>
      <c r="R358" s="157"/>
      <c r="S358" s="157"/>
      <c r="T358" s="157"/>
    </row>
    <row r="359" spans="1:20" ht="20.100000000000001" customHeight="1">
      <c r="A359" s="186">
        <v>1997</v>
      </c>
      <c r="B359" s="163">
        <v>100</v>
      </c>
      <c r="C359" s="157">
        <v>94.408139428455513</v>
      </c>
      <c r="D359" s="157">
        <v>4.6519154673783047</v>
      </c>
      <c r="E359" s="157">
        <v>3.7028816565606402</v>
      </c>
      <c r="F359" s="157">
        <v>0.48463112178323958</v>
      </c>
      <c r="G359" s="167">
        <v>3.2475676741776924</v>
      </c>
      <c r="H359" s="157"/>
      <c r="I359" s="157"/>
      <c r="J359" s="157"/>
      <c r="K359" s="157"/>
      <c r="L359" s="157"/>
      <c r="M359" s="157"/>
      <c r="N359" s="157"/>
      <c r="O359" s="157"/>
      <c r="P359" s="157"/>
      <c r="Q359" s="157"/>
      <c r="R359" s="157"/>
      <c r="S359" s="157"/>
      <c r="T359" s="157"/>
    </row>
    <row r="360" spans="1:20" ht="20.100000000000001" customHeight="1">
      <c r="A360" s="186">
        <v>1998</v>
      </c>
      <c r="B360" s="163">
        <v>100</v>
      </c>
      <c r="C360" s="157">
        <v>92.985295115846426</v>
      </c>
      <c r="D360" s="157">
        <v>5.4016592791702642</v>
      </c>
      <c r="E360" s="157">
        <v>4.9009596473900752</v>
      </c>
      <c r="F360" s="157">
        <v>0.56404429847353921</v>
      </c>
      <c r="G360" s="167">
        <v>3.8519583408803069</v>
      </c>
      <c r="H360" s="157"/>
      <c r="I360" s="157"/>
      <c r="J360" s="157"/>
      <c r="K360" s="157"/>
      <c r="L360" s="157"/>
      <c r="M360" s="157"/>
      <c r="N360" s="157"/>
      <c r="O360" s="157"/>
      <c r="P360" s="157"/>
      <c r="Q360" s="157"/>
      <c r="R360" s="157"/>
      <c r="S360" s="157"/>
      <c r="T360" s="157"/>
    </row>
    <row r="361" spans="1:20" ht="20.100000000000001" customHeight="1">
      <c r="A361" s="186">
        <v>1999</v>
      </c>
      <c r="B361" s="163">
        <v>99.999999999999986</v>
      </c>
      <c r="C361" s="157">
        <v>92.571908815950124</v>
      </c>
      <c r="D361" s="157">
        <v>5.784708657039288</v>
      </c>
      <c r="E361" s="157">
        <v>5.0377191661022742</v>
      </c>
      <c r="F361" s="157">
        <v>0.51707964069481915</v>
      </c>
      <c r="G361" s="167">
        <v>3.9114162797865157</v>
      </c>
      <c r="H361" s="157"/>
      <c r="I361" s="157"/>
      <c r="J361" s="157"/>
      <c r="K361" s="157"/>
      <c r="L361" s="157"/>
      <c r="M361" s="157"/>
      <c r="N361" s="157"/>
      <c r="O361" s="157"/>
      <c r="P361" s="157"/>
      <c r="Q361" s="157"/>
      <c r="R361" s="157"/>
      <c r="S361" s="157"/>
      <c r="T361" s="157"/>
    </row>
    <row r="362" spans="1:20" ht="20.100000000000001" customHeight="1">
      <c r="A362" s="186">
        <v>2000</v>
      </c>
      <c r="B362" s="163">
        <v>100</v>
      </c>
      <c r="C362" s="157">
        <v>92.492741026746373</v>
      </c>
      <c r="D362" s="157">
        <v>4.7770797276139767</v>
      </c>
      <c r="E362" s="157">
        <v>4.5825784903889835</v>
      </c>
      <c r="F362" s="157">
        <v>0.39946963835589977</v>
      </c>
      <c r="G362" s="167">
        <v>2.2518688831052343</v>
      </c>
      <c r="H362" s="157"/>
      <c r="I362" s="157"/>
      <c r="J362" s="157"/>
      <c r="K362" s="157"/>
      <c r="L362" s="157"/>
      <c r="M362" s="157"/>
      <c r="N362" s="157"/>
      <c r="O362" s="157"/>
      <c r="P362" s="157"/>
      <c r="Q362" s="157"/>
      <c r="R362" s="157"/>
      <c r="S362" s="157"/>
      <c r="T362" s="157"/>
    </row>
    <row r="363" spans="1:20" ht="20.100000000000001" customHeight="1">
      <c r="A363" s="186">
        <v>2001</v>
      </c>
      <c r="B363" s="163">
        <v>99.999999999999972</v>
      </c>
      <c r="C363" s="159">
        <v>91.753777793229546</v>
      </c>
      <c r="D363" s="159">
        <v>5.9819867213889388</v>
      </c>
      <c r="E363" s="159">
        <v>5.1385432700335665</v>
      </c>
      <c r="F363" s="159">
        <v>0.42840272843632837</v>
      </c>
      <c r="G363" s="168">
        <v>3.3027105130883969</v>
      </c>
      <c r="H363" s="159"/>
      <c r="I363" s="159"/>
      <c r="J363" s="159"/>
      <c r="K363" s="159"/>
      <c r="L363" s="159"/>
      <c r="M363" s="159"/>
      <c r="N363" s="159"/>
      <c r="O363" s="159"/>
      <c r="P363" s="159"/>
      <c r="Q363" s="159"/>
      <c r="R363" s="159"/>
      <c r="S363" s="159"/>
      <c r="T363" s="159"/>
    </row>
    <row r="364" spans="1:20" ht="20.100000000000001" customHeight="1">
      <c r="A364" s="186">
        <v>2002</v>
      </c>
      <c r="B364" s="163">
        <v>100</v>
      </c>
      <c r="C364" s="159">
        <v>91.986149409352564</v>
      </c>
      <c r="D364" s="159">
        <v>6.4077763380142985</v>
      </c>
      <c r="E364" s="159">
        <v>5.0606525024952669</v>
      </c>
      <c r="F364" s="159">
        <v>0.42831503505795659</v>
      </c>
      <c r="G364" s="168">
        <v>3.8828932849200957</v>
      </c>
      <c r="H364" s="159"/>
      <c r="I364" s="159"/>
      <c r="J364" s="159"/>
      <c r="K364" s="159"/>
      <c r="L364" s="159"/>
      <c r="M364" s="159"/>
      <c r="N364" s="159"/>
      <c r="O364" s="159"/>
      <c r="P364" s="159"/>
      <c r="Q364" s="159"/>
      <c r="R364" s="159"/>
      <c r="S364" s="159"/>
      <c r="T364" s="159"/>
    </row>
    <row r="365" spans="1:20" ht="20.100000000000001" customHeight="1">
      <c r="A365" s="186">
        <v>2003</v>
      </c>
      <c r="B365" s="163">
        <v>100.00000000000001</v>
      </c>
      <c r="C365" s="159">
        <v>92.981312292852394</v>
      </c>
      <c r="D365" s="159">
        <v>5.9540736401762766</v>
      </c>
      <c r="E365" s="159">
        <v>4.3961760349128207</v>
      </c>
      <c r="F365" s="159">
        <v>0.37955473047815369</v>
      </c>
      <c r="G365" s="168">
        <v>3.7111166984196355</v>
      </c>
      <c r="H365" s="159"/>
      <c r="I365" s="159"/>
      <c r="J365" s="159"/>
      <c r="K365" s="159"/>
      <c r="L365" s="159"/>
      <c r="M365" s="159"/>
      <c r="N365" s="159"/>
      <c r="O365" s="159"/>
      <c r="P365" s="159"/>
      <c r="Q365" s="159"/>
      <c r="R365" s="159"/>
      <c r="S365" s="159"/>
      <c r="T365" s="159"/>
    </row>
    <row r="366" spans="1:20" ht="20.100000000000001" customHeight="1">
      <c r="A366" s="186">
        <v>2004</v>
      </c>
      <c r="B366" s="163">
        <v>99.999999999999972</v>
      </c>
      <c r="C366" s="159">
        <v>94.116403179761505</v>
      </c>
      <c r="D366" s="159">
        <v>5.2524997117625087</v>
      </c>
      <c r="E366" s="159">
        <v>3.4504003277731563</v>
      </c>
      <c r="F366" s="159">
        <v>0.30214655628305304</v>
      </c>
      <c r="G366" s="168">
        <v>3.1214497755802424</v>
      </c>
      <c r="H366" s="159"/>
      <c r="I366" s="159"/>
      <c r="J366" s="159"/>
      <c r="K366" s="159"/>
      <c r="L366" s="159"/>
      <c r="M366" s="159"/>
      <c r="N366" s="159"/>
      <c r="O366" s="159"/>
      <c r="P366" s="159"/>
      <c r="Q366" s="159"/>
      <c r="R366" s="159"/>
      <c r="S366" s="159"/>
      <c r="T366" s="159"/>
    </row>
    <row r="367" spans="1:20" ht="20.100000000000001" customHeight="1">
      <c r="A367" s="186">
        <v>2005</v>
      </c>
      <c r="B367" s="163">
        <v>99.999999999999986</v>
      </c>
      <c r="C367" s="159">
        <v>95.360728006718119</v>
      </c>
      <c r="D367" s="159">
        <v>4.6912440406173639</v>
      </c>
      <c r="E367" s="159">
        <v>2.6925361617699561</v>
      </c>
      <c r="F367" s="159">
        <v>0.23799093792921452</v>
      </c>
      <c r="G367" s="168">
        <v>2.9824991470346602</v>
      </c>
      <c r="H367" s="159"/>
      <c r="I367" s="159"/>
      <c r="J367" s="159"/>
      <c r="K367" s="159"/>
      <c r="L367" s="159"/>
      <c r="M367" s="159"/>
      <c r="N367" s="159"/>
      <c r="O367" s="159"/>
      <c r="P367" s="159"/>
      <c r="Q367" s="159"/>
      <c r="R367" s="159"/>
      <c r="S367" s="159"/>
      <c r="T367" s="159"/>
    </row>
    <row r="368" spans="1:20" ht="20.100000000000001" customHeight="1">
      <c r="A368" s="186">
        <v>2006</v>
      </c>
      <c r="B368" s="163">
        <v>100.00000000000001</v>
      </c>
      <c r="C368" s="159">
        <v>96.127701388923072</v>
      </c>
      <c r="D368" s="159">
        <v>4.2902096428688266</v>
      </c>
      <c r="E368" s="159">
        <v>2.1686155597627206</v>
      </c>
      <c r="F368" s="159">
        <v>0.18731676237462075</v>
      </c>
      <c r="G368" s="168">
        <v>2.7738433539292262</v>
      </c>
      <c r="H368" s="159"/>
      <c r="I368" s="159"/>
      <c r="J368" s="159"/>
      <c r="K368" s="159"/>
      <c r="L368" s="159"/>
      <c r="M368" s="159"/>
      <c r="N368" s="159"/>
      <c r="O368" s="159"/>
      <c r="P368" s="159"/>
      <c r="Q368" s="159"/>
      <c r="R368" s="159"/>
      <c r="S368" s="159"/>
      <c r="T368" s="159"/>
    </row>
    <row r="369" spans="1:32" ht="20.100000000000001" customHeight="1">
      <c r="A369" s="186">
        <v>2007</v>
      </c>
      <c r="B369" s="163">
        <v>100.00014159395865</v>
      </c>
      <c r="C369" s="159">
        <v>95.664928712402954</v>
      </c>
      <c r="D369" s="159">
        <v>5.0047080380734448</v>
      </c>
      <c r="E369" s="159">
        <v>2.1216151988942857</v>
      </c>
      <c r="F369" s="159">
        <v>0.18541737728905491</v>
      </c>
      <c r="G369" s="168">
        <v>2.9765277327010984</v>
      </c>
      <c r="H369" s="159"/>
      <c r="I369" s="159"/>
      <c r="J369" s="159"/>
      <c r="K369" s="159"/>
      <c r="L369" s="159"/>
      <c r="M369" s="159"/>
      <c r="N369" s="159"/>
      <c r="O369" s="159"/>
      <c r="P369" s="159"/>
      <c r="Q369" s="159"/>
      <c r="R369" s="159"/>
      <c r="S369" s="159"/>
      <c r="T369" s="159"/>
    </row>
    <row r="370" spans="1:32" s="27" customFormat="1" ht="20.100000000000001" customHeight="1">
      <c r="A370" s="186">
        <v>2008</v>
      </c>
      <c r="B370" s="163">
        <v>100</v>
      </c>
      <c r="C370" s="159">
        <v>95.785165539559515</v>
      </c>
      <c r="D370" s="159">
        <v>4.1940965144350439</v>
      </c>
      <c r="E370" s="159">
        <v>2.645204419835681</v>
      </c>
      <c r="F370" s="159">
        <v>0.18560216871448151</v>
      </c>
      <c r="G370" s="168">
        <v>2.8100686425447212</v>
      </c>
      <c r="H370" s="159"/>
      <c r="I370" s="159"/>
      <c r="J370" s="159"/>
      <c r="K370" s="159"/>
      <c r="L370" s="159"/>
      <c r="M370" s="159"/>
      <c r="N370" s="159"/>
      <c r="O370" s="159"/>
      <c r="P370" s="159"/>
      <c r="Q370" s="159"/>
      <c r="R370" s="159"/>
      <c r="S370" s="159"/>
      <c r="T370" s="159"/>
      <c r="Z370" s="270"/>
      <c r="AF370" s="270"/>
    </row>
    <row r="371" spans="1:32" ht="20.100000000000001" customHeight="1">
      <c r="A371" s="186">
        <v>2009</v>
      </c>
      <c r="B371" s="163">
        <v>99.999999999999986</v>
      </c>
      <c r="C371" s="159">
        <v>94.463022939561839</v>
      </c>
      <c r="D371" s="159">
        <v>5.6329296926561128</v>
      </c>
      <c r="E371" s="159">
        <v>3.840479630289463</v>
      </c>
      <c r="F371" s="159">
        <v>0.28073996549607105</v>
      </c>
      <c r="G371" s="168">
        <v>4.2171722280034869</v>
      </c>
      <c r="H371" s="159"/>
      <c r="I371" s="159"/>
      <c r="J371" s="159"/>
      <c r="K371" s="159"/>
      <c r="L371" s="159"/>
      <c r="M371" s="159"/>
      <c r="N371" s="159"/>
      <c r="O371" s="159"/>
      <c r="P371" s="159"/>
      <c r="Q371" s="159"/>
      <c r="R371" s="159"/>
      <c r="S371" s="159"/>
      <c r="T371" s="159"/>
    </row>
    <row r="372" spans="1:32" ht="20.100000000000001" customHeight="1">
      <c r="A372" s="187" t="s">
        <v>13</v>
      </c>
      <c r="B372" s="222">
        <v>100</v>
      </c>
      <c r="C372" s="215">
        <v>94.617925698703232</v>
      </c>
      <c r="D372" s="215">
        <v>5.561281727172636</v>
      </c>
      <c r="E372" s="215">
        <v>3.7450413705688725</v>
      </c>
      <c r="F372" s="215">
        <v>0.26562318459592504</v>
      </c>
      <c r="G372" s="216">
        <v>4.1898719810406604</v>
      </c>
      <c r="H372" s="159"/>
      <c r="I372" s="159"/>
      <c r="J372" s="159"/>
      <c r="K372" s="159"/>
      <c r="L372" s="159"/>
      <c r="M372" s="159"/>
      <c r="N372" s="159"/>
      <c r="O372" s="159"/>
      <c r="P372" s="159"/>
      <c r="Q372" s="159"/>
      <c r="R372" s="159"/>
      <c r="S372" s="159"/>
      <c r="T372" s="159"/>
    </row>
    <row r="373" spans="1:32" s="2" customFormat="1" ht="15" customHeight="1">
      <c r="A373" s="140" t="s">
        <v>27</v>
      </c>
      <c r="B373" s="78"/>
      <c r="C373" s="78"/>
      <c r="D373" s="78"/>
      <c r="E373" s="141"/>
      <c r="F373" s="142"/>
      <c r="G373" s="143"/>
      <c r="H373" s="143"/>
      <c r="I373" s="143"/>
      <c r="J373" s="143"/>
      <c r="K373" s="143"/>
      <c r="L373" s="143"/>
      <c r="M373" s="143"/>
      <c r="N373" s="143"/>
      <c r="O373" s="143"/>
      <c r="P373" s="143"/>
      <c r="Q373" s="143"/>
      <c r="R373" s="143"/>
      <c r="S373" s="143"/>
      <c r="T373" s="143"/>
      <c r="Z373" s="271"/>
      <c r="AF373" s="271"/>
    </row>
    <row r="374" spans="1:32" s="2" customFormat="1" ht="15" customHeight="1">
      <c r="A374" s="144" t="s">
        <v>239</v>
      </c>
      <c r="B374" s="145"/>
      <c r="C374" s="145"/>
      <c r="D374" s="145"/>
      <c r="E374" s="146"/>
      <c r="F374" s="146"/>
      <c r="G374" s="145"/>
      <c r="H374" s="145"/>
      <c r="I374" s="145"/>
      <c r="J374" s="145"/>
      <c r="K374" s="145"/>
      <c r="L374" s="145"/>
      <c r="M374" s="145"/>
      <c r="N374" s="145"/>
      <c r="O374" s="145"/>
      <c r="P374" s="145"/>
      <c r="Q374" s="145"/>
      <c r="R374" s="145"/>
      <c r="S374" s="145"/>
      <c r="T374" s="145"/>
      <c r="Z374" s="271"/>
      <c r="AF374" s="271"/>
    </row>
    <row r="375" spans="1:32" s="44" customFormat="1" ht="15" customHeight="1">
      <c r="A375" s="191" t="s">
        <v>269</v>
      </c>
      <c r="D375" s="192"/>
      <c r="E375" s="192"/>
      <c r="F375" s="192"/>
      <c r="G375" s="192"/>
      <c r="H375" s="192"/>
      <c r="I375" s="192"/>
      <c r="J375" s="192"/>
      <c r="K375" s="192"/>
      <c r="L375" s="192"/>
      <c r="M375" s="192"/>
      <c r="N375" s="192"/>
      <c r="O375" s="192"/>
      <c r="P375" s="192"/>
      <c r="Q375" s="192"/>
      <c r="R375" s="192"/>
      <c r="S375" s="192"/>
      <c r="T375" s="192"/>
      <c r="Z375" s="262"/>
      <c r="AF375" s="262"/>
    </row>
    <row r="376" spans="1:32" s="2" customFormat="1" ht="15" customHeight="1">
      <c r="A376" s="148"/>
      <c r="B376" s="223"/>
      <c r="C376" s="223"/>
      <c r="D376" s="224"/>
      <c r="E376" s="224"/>
      <c r="F376" s="224"/>
      <c r="G376" s="224"/>
      <c r="H376" s="224"/>
      <c r="I376" s="224"/>
      <c r="J376" s="224"/>
      <c r="K376" s="224"/>
      <c r="L376" s="224"/>
      <c r="M376" s="224"/>
      <c r="N376" s="224"/>
      <c r="O376" s="224"/>
      <c r="P376" s="224"/>
      <c r="Q376" s="224"/>
      <c r="R376" s="224"/>
      <c r="S376" s="224"/>
      <c r="T376" s="224"/>
      <c r="Z376" s="271"/>
      <c r="AF376" s="271"/>
    </row>
    <row r="377" spans="1:32" s="10" customFormat="1" ht="24.95" customHeight="1">
      <c r="A377" s="721" t="s">
        <v>275</v>
      </c>
      <c r="B377" s="721"/>
      <c r="C377" s="721"/>
      <c r="D377" s="721"/>
      <c r="E377" s="721"/>
      <c r="F377" s="721"/>
      <c r="G377" s="721"/>
      <c r="H377" s="111"/>
      <c r="I377" s="111"/>
      <c r="J377" s="111"/>
      <c r="K377" s="111"/>
      <c r="L377" s="111"/>
      <c r="M377" s="111"/>
      <c r="N377" s="111"/>
      <c r="O377" s="111"/>
      <c r="P377" s="111"/>
      <c r="Q377" s="111"/>
      <c r="R377" s="111"/>
      <c r="S377" s="111"/>
      <c r="T377" s="111"/>
      <c r="Z377" s="264"/>
      <c r="AF377" s="264"/>
    </row>
    <row r="378" spans="1:32" s="37" customFormat="1" ht="15" customHeight="1">
      <c r="A378" s="729" t="s">
        <v>5</v>
      </c>
      <c r="B378" s="729"/>
      <c r="C378" s="113"/>
      <c r="D378" s="113"/>
      <c r="E378" s="113"/>
      <c r="F378" s="113"/>
      <c r="G378" s="113"/>
      <c r="H378" s="113"/>
      <c r="I378" s="113"/>
      <c r="J378" s="113"/>
      <c r="K378" s="113"/>
      <c r="L378" s="113"/>
      <c r="M378" s="113"/>
      <c r="N378" s="113"/>
      <c r="O378" s="113"/>
      <c r="P378" s="113"/>
      <c r="Q378" s="113"/>
      <c r="R378" s="113"/>
      <c r="S378" s="113"/>
      <c r="T378" s="113"/>
      <c r="Z378" s="265"/>
      <c r="AF378" s="265"/>
    </row>
    <row r="379" spans="1:32" ht="20.100000000000001" customHeight="1">
      <c r="A379" s="722" t="s">
        <v>6</v>
      </c>
      <c r="B379" s="724" t="s">
        <v>7</v>
      </c>
      <c r="C379" s="724"/>
      <c r="D379" s="735" t="s">
        <v>240</v>
      </c>
      <c r="E379" s="735"/>
      <c r="F379" s="735" t="s">
        <v>241</v>
      </c>
      <c r="G379" s="736"/>
      <c r="H379" s="226"/>
      <c r="I379" s="226"/>
      <c r="J379" s="226"/>
      <c r="K379" s="226"/>
      <c r="L379" s="226"/>
      <c r="M379" s="226"/>
      <c r="N379" s="226"/>
      <c r="O379" s="226"/>
      <c r="P379" s="226"/>
      <c r="Q379" s="226"/>
      <c r="R379" s="226"/>
      <c r="S379" s="226"/>
      <c r="T379" s="226"/>
    </row>
    <row r="380" spans="1:32" ht="20.100000000000001" customHeight="1">
      <c r="A380" s="723"/>
      <c r="B380" s="238" t="s">
        <v>10</v>
      </c>
      <c r="C380" s="239" t="s">
        <v>11</v>
      </c>
      <c r="D380" s="240" t="s">
        <v>10</v>
      </c>
      <c r="E380" s="239" t="s">
        <v>11</v>
      </c>
      <c r="F380" s="240" t="s">
        <v>10</v>
      </c>
      <c r="G380" s="241" t="s">
        <v>11</v>
      </c>
      <c r="H380" s="226"/>
      <c r="I380" s="226"/>
      <c r="J380" s="226"/>
      <c r="K380" s="226"/>
      <c r="L380" s="226"/>
      <c r="M380" s="226"/>
      <c r="N380" s="226"/>
      <c r="O380" s="226"/>
      <c r="P380" s="226"/>
      <c r="Q380" s="226"/>
      <c r="R380" s="226"/>
      <c r="S380" s="226"/>
      <c r="T380" s="226"/>
    </row>
    <row r="381" spans="1:32" ht="20.100000000000001" customHeight="1">
      <c r="A381" s="233">
        <v>1970</v>
      </c>
      <c r="B381" s="228">
        <v>3267.1996135194722</v>
      </c>
      <c r="C381" s="228">
        <f>E381+G381</f>
        <v>100.00000000000001</v>
      </c>
      <c r="D381" s="46">
        <v>2509.1359656242466</v>
      </c>
      <c r="E381" s="120">
        <v>76.797755338902334</v>
      </c>
      <c r="F381" s="46">
        <v>758.0636478952257</v>
      </c>
      <c r="G381" s="230">
        <v>23.202244661097676</v>
      </c>
      <c r="H381" s="119"/>
      <c r="I381" s="119"/>
      <c r="J381" s="119"/>
      <c r="K381" s="119"/>
      <c r="L381" s="119"/>
      <c r="M381" s="119"/>
      <c r="N381" s="119"/>
      <c r="O381" s="119"/>
      <c r="P381" s="119"/>
      <c r="Q381" s="119"/>
      <c r="R381" s="119"/>
      <c r="S381" s="119"/>
      <c r="T381" s="119"/>
    </row>
    <row r="382" spans="1:32" ht="20.100000000000001" customHeight="1">
      <c r="A382" s="233">
        <v>1971</v>
      </c>
      <c r="B382" s="228">
        <v>5023.0214778283662</v>
      </c>
      <c r="C382" s="229">
        <v>100</v>
      </c>
      <c r="D382" s="46">
        <v>4100.1369419207058</v>
      </c>
      <c r="E382" s="118">
        <v>81.626904444241859</v>
      </c>
      <c r="F382" s="46">
        <v>922.88453590766073</v>
      </c>
      <c r="G382" s="230">
        <v>18.373095555758145</v>
      </c>
      <c r="H382" s="119"/>
      <c r="I382" s="119"/>
      <c r="J382" s="119"/>
      <c r="K382" s="119"/>
      <c r="L382" s="119"/>
      <c r="M382" s="119"/>
      <c r="N382" s="119"/>
      <c r="O382" s="119"/>
      <c r="P382" s="119"/>
      <c r="Q382" s="119"/>
      <c r="R382" s="119"/>
      <c r="S382" s="119"/>
      <c r="T382" s="119"/>
    </row>
    <row r="383" spans="1:32" ht="20.100000000000001" customHeight="1">
      <c r="A383" s="233">
        <v>1972</v>
      </c>
      <c r="B383" s="228">
        <v>6584.0798268418494</v>
      </c>
      <c r="C383" s="229">
        <v>100</v>
      </c>
      <c r="D383" s="46">
        <v>5288.8081380102676</v>
      </c>
      <c r="E383" s="118">
        <v>80.327217729787492</v>
      </c>
      <c r="F383" s="46">
        <v>1295.2716888315817</v>
      </c>
      <c r="G383" s="230">
        <v>19.672782270212508</v>
      </c>
      <c r="H383" s="119"/>
      <c r="I383" s="119"/>
      <c r="J383" s="119"/>
      <c r="K383" s="119"/>
      <c r="L383" s="119"/>
      <c r="M383" s="119"/>
      <c r="N383" s="119"/>
      <c r="O383" s="119"/>
      <c r="P383" s="119"/>
      <c r="Q383" s="119"/>
      <c r="R383" s="119"/>
      <c r="S383" s="119"/>
      <c r="T383" s="119"/>
    </row>
    <row r="384" spans="1:32" ht="20.100000000000001" customHeight="1">
      <c r="A384" s="233">
        <v>1973</v>
      </c>
      <c r="B384" s="228">
        <v>10486.556001884604</v>
      </c>
      <c r="C384" s="229">
        <v>100</v>
      </c>
      <c r="D384" s="46">
        <v>8663.4575057470101</v>
      </c>
      <c r="E384" s="118">
        <v>82.614897628831102</v>
      </c>
      <c r="F384" s="46">
        <v>1823.0984961375943</v>
      </c>
      <c r="G384" s="230">
        <v>17.385102371168895</v>
      </c>
      <c r="H384" s="119"/>
      <c r="I384" s="119"/>
      <c r="J384" s="119"/>
      <c r="K384" s="119"/>
      <c r="L384" s="119"/>
      <c r="M384" s="119"/>
      <c r="N384" s="119"/>
      <c r="O384" s="119"/>
      <c r="P384" s="119"/>
      <c r="Q384" s="119"/>
      <c r="R384" s="119"/>
      <c r="S384" s="119"/>
      <c r="T384" s="119"/>
    </row>
    <row r="385" spans="1:20" ht="20.100000000000001" customHeight="1">
      <c r="A385" s="233" t="s">
        <v>28</v>
      </c>
      <c r="B385" s="228">
        <v>33826.444049186313</v>
      </c>
      <c r="C385" s="229">
        <v>100</v>
      </c>
      <c r="D385" s="46">
        <v>30538.878089915976</v>
      </c>
      <c r="E385" s="118">
        <v>90.281077270522559</v>
      </c>
      <c r="F385" s="46">
        <v>3287.5659592703387</v>
      </c>
      <c r="G385" s="230">
        <v>9.718922729477443</v>
      </c>
      <c r="H385" s="119"/>
      <c r="I385" s="119"/>
      <c r="J385" s="119"/>
      <c r="K385" s="119"/>
      <c r="L385" s="119"/>
      <c r="M385" s="119"/>
      <c r="N385" s="119"/>
      <c r="O385" s="119"/>
      <c r="P385" s="119"/>
      <c r="Q385" s="119"/>
      <c r="R385" s="119"/>
      <c r="S385" s="119"/>
      <c r="T385" s="119"/>
    </row>
    <row r="386" spans="1:20" ht="20.100000000000001" customHeight="1">
      <c r="A386" s="233">
        <v>1975</v>
      </c>
      <c r="B386" s="228">
        <v>35660.813397203092</v>
      </c>
      <c r="C386" s="229">
        <v>100</v>
      </c>
      <c r="D386" s="46">
        <v>30077.832476587733</v>
      </c>
      <c r="E386" s="118">
        <v>84.344213188773651</v>
      </c>
      <c r="F386" s="46">
        <v>5582.9809206153586</v>
      </c>
      <c r="G386" s="230">
        <v>15.655786811226344</v>
      </c>
      <c r="H386" s="119"/>
      <c r="I386" s="119"/>
      <c r="J386" s="119"/>
      <c r="K386" s="119"/>
      <c r="L386" s="119"/>
      <c r="M386" s="119"/>
      <c r="N386" s="119"/>
      <c r="O386" s="119"/>
      <c r="P386" s="119"/>
      <c r="Q386" s="119"/>
      <c r="R386" s="119"/>
      <c r="S386" s="119"/>
      <c r="T386" s="119"/>
    </row>
    <row r="387" spans="1:20" ht="20.100000000000001" customHeight="1">
      <c r="A387" s="233">
        <v>1976</v>
      </c>
      <c r="B387" s="228">
        <v>44145.322648735098</v>
      </c>
      <c r="C387" s="229">
        <v>100</v>
      </c>
      <c r="D387" s="46">
        <v>37164.936335005332</v>
      </c>
      <c r="E387" s="118">
        <v>84.187710282983346</v>
      </c>
      <c r="F387" s="46">
        <v>6980.3863137297649</v>
      </c>
      <c r="G387" s="230">
        <v>15.812289717016656</v>
      </c>
      <c r="H387" s="119"/>
      <c r="I387" s="119"/>
      <c r="J387" s="119"/>
      <c r="K387" s="119"/>
      <c r="L387" s="119"/>
      <c r="M387" s="119"/>
      <c r="N387" s="119"/>
      <c r="O387" s="119"/>
      <c r="P387" s="119"/>
      <c r="Q387" s="119"/>
      <c r="R387" s="119"/>
      <c r="S387" s="119"/>
      <c r="T387" s="119"/>
    </row>
    <row r="388" spans="1:20" ht="20.100000000000001" customHeight="1">
      <c r="A388" s="233">
        <v>1977</v>
      </c>
      <c r="B388" s="228">
        <v>52056.209272837325</v>
      </c>
      <c r="C388" s="229">
        <v>100</v>
      </c>
      <c r="D388" s="46">
        <v>43628.626772721072</v>
      </c>
      <c r="E388" s="118">
        <v>83.810610457735109</v>
      </c>
      <c r="F388" s="46">
        <v>8427.5825001162539</v>
      </c>
      <c r="G388" s="230">
        <v>16.189389542264895</v>
      </c>
      <c r="H388" s="119"/>
      <c r="I388" s="119"/>
      <c r="J388" s="119"/>
      <c r="K388" s="119"/>
      <c r="L388" s="119"/>
      <c r="M388" s="119"/>
      <c r="N388" s="119"/>
      <c r="O388" s="119"/>
      <c r="P388" s="119"/>
      <c r="Q388" s="119"/>
      <c r="R388" s="119"/>
      <c r="S388" s="119"/>
      <c r="T388" s="119"/>
    </row>
    <row r="389" spans="1:20" ht="20.100000000000001" customHeight="1">
      <c r="A389" s="233">
        <v>1978</v>
      </c>
      <c r="B389" s="228">
        <v>51025.210318034631</v>
      </c>
      <c r="C389" s="229">
        <v>100</v>
      </c>
      <c r="D389" s="46">
        <v>41256.355738071521</v>
      </c>
      <c r="E389" s="118">
        <v>80.85484700783222</v>
      </c>
      <c r="F389" s="46">
        <v>9768.854579963112</v>
      </c>
      <c r="G389" s="230">
        <v>19.145152992167784</v>
      </c>
      <c r="H389" s="119"/>
      <c r="I389" s="119"/>
      <c r="J389" s="119"/>
      <c r="K389" s="119"/>
      <c r="L389" s="119"/>
      <c r="M389" s="119"/>
      <c r="N389" s="119"/>
      <c r="O389" s="119"/>
      <c r="P389" s="119"/>
      <c r="Q389" s="119"/>
      <c r="R389" s="119"/>
      <c r="S389" s="119"/>
      <c r="T389" s="119"/>
    </row>
    <row r="390" spans="1:20" ht="20.100000000000001" customHeight="1">
      <c r="A390" s="233">
        <v>1979</v>
      </c>
      <c r="B390" s="228">
        <v>71062.532139770119</v>
      </c>
      <c r="C390" s="229">
        <v>100</v>
      </c>
      <c r="D390" s="46">
        <v>60110.032066365136</v>
      </c>
      <c r="E390" s="118">
        <v>84.587517861222651</v>
      </c>
      <c r="F390" s="46">
        <v>10952.500073404981</v>
      </c>
      <c r="G390" s="230">
        <v>15.412482138777348</v>
      </c>
      <c r="H390" s="119"/>
      <c r="I390" s="119"/>
      <c r="J390" s="119"/>
      <c r="K390" s="119"/>
      <c r="L390" s="119"/>
      <c r="M390" s="119"/>
      <c r="N390" s="119"/>
      <c r="O390" s="119"/>
      <c r="P390" s="119"/>
      <c r="Q390" s="119"/>
      <c r="R390" s="119"/>
      <c r="S390" s="119"/>
      <c r="T390" s="119"/>
    </row>
    <row r="391" spans="1:20" ht="20.100000000000001" customHeight="1">
      <c r="A391" s="233">
        <v>1980</v>
      </c>
      <c r="B391" s="228">
        <v>93743.014290581646</v>
      </c>
      <c r="C391" s="229">
        <v>100</v>
      </c>
      <c r="D391" s="46">
        <v>79885.631080915482</v>
      </c>
      <c r="E391" s="118">
        <v>85.217689750500782</v>
      </c>
      <c r="F391" s="46">
        <v>13857.383209666163</v>
      </c>
      <c r="G391" s="230">
        <v>14.782310249499215</v>
      </c>
      <c r="H391" s="119"/>
      <c r="I391" s="119"/>
      <c r="J391" s="119"/>
      <c r="K391" s="119"/>
      <c r="L391" s="119"/>
      <c r="M391" s="119"/>
      <c r="N391" s="119"/>
      <c r="O391" s="119"/>
      <c r="P391" s="119"/>
      <c r="Q391" s="119"/>
      <c r="R391" s="119"/>
      <c r="S391" s="119"/>
      <c r="T391" s="119"/>
    </row>
    <row r="392" spans="1:20" ht="20.100000000000001" customHeight="1">
      <c r="A392" s="233">
        <v>1981</v>
      </c>
      <c r="B392" s="228">
        <v>101685.64657567083</v>
      </c>
      <c r="C392" s="229">
        <v>100</v>
      </c>
      <c r="D392" s="46">
        <v>79756.738275237672</v>
      </c>
      <c r="E392" s="118">
        <v>78.434607991488306</v>
      </c>
      <c r="F392" s="46">
        <v>21928.908300433162</v>
      </c>
      <c r="G392" s="230">
        <v>21.565392008511694</v>
      </c>
      <c r="H392" s="119"/>
      <c r="I392" s="119"/>
      <c r="J392" s="119"/>
      <c r="K392" s="119"/>
      <c r="L392" s="119"/>
      <c r="M392" s="119"/>
      <c r="N392" s="119"/>
      <c r="O392" s="119"/>
      <c r="P392" s="119"/>
      <c r="Q392" s="119"/>
      <c r="R392" s="119"/>
      <c r="S392" s="119"/>
      <c r="T392" s="119"/>
    </row>
    <row r="393" spans="1:20" ht="20.100000000000001" customHeight="1">
      <c r="A393" s="233">
        <v>1982</v>
      </c>
      <c r="B393" s="228">
        <v>92948.507922034652</v>
      </c>
      <c r="C393" s="229">
        <v>100</v>
      </c>
      <c r="D393" s="46">
        <v>67904.073210067625</v>
      </c>
      <c r="E393" s="118">
        <v>73.055581771173422</v>
      </c>
      <c r="F393" s="46">
        <v>25044.434711967027</v>
      </c>
      <c r="G393" s="230">
        <v>26.944418228826585</v>
      </c>
      <c r="H393" s="119"/>
      <c r="I393" s="119"/>
      <c r="J393" s="119"/>
      <c r="K393" s="119"/>
      <c r="L393" s="119"/>
      <c r="M393" s="119"/>
      <c r="N393" s="119"/>
      <c r="O393" s="119"/>
      <c r="P393" s="119"/>
      <c r="Q393" s="119"/>
      <c r="R393" s="119"/>
      <c r="S393" s="119"/>
      <c r="T393" s="119"/>
    </row>
    <row r="394" spans="1:20" ht="20.100000000000001" customHeight="1">
      <c r="A394" s="233">
        <v>1983</v>
      </c>
      <c r="B394" s="228">
        <v>75738.580673121498</v>
      </c>
      <c r="C394" s="229">
        <v>100</v>
      </c>
      <c r="D394" s="46">
        <v>53390.903128548365</v>
      </c>
      <c r="E394" s="118">
        <v>70.49366736746363</v>
      </c>
      <c r="F394" s="46">
        <v>22347.677544573136</v>
      </c>
      <c r="G394" s="230">
        <v>29.506332632536374</v>
      </c>
      <c r="H394" s="119"/>
      <c r="I394" s="119"/>
      <c r="J394" s="119"/>
      <c r="K394" s="119"/>
      <c r="L394" s="119"/>
      <c r="M394" s="119"/>
      <c r="N394" s="119"/>
      <c r="O394" s="119"/>
      <c r="P394" s="119"/>
      <c r="Q394" s="119"/>
      <c r="R394" s="119"/>
      <c r="S394" s="119"/>
      <c r="T394" s="119"/>
    </row>
    <row r="395" spans="1:20" ht="20.100000000000001" customHeight="1">
      <c r="A395" s="233">
        <v>1984</v>
      </c>
      <c r="B395" s="228">
        <v>72526.900065316469</v>
      </c>
      <c r="C395" s="229">
        <v>100</v>
      </c>
      <c r="D395" s="46">
        <v>53154.571752123375</v>
      </c>
      <c r="E395" s="118">
        <v>73.289457710522981</v>
      </c>
      <c r="F395" s="46">
        <v>19372.328313193095</v>
      </c>
      <c r="G395" s="230">
        <v>26.710542289477026</v>
      </c>
      <c r="H395" s="119"/>
      <c r="I395" s="119"/>
      <c r="J395" s="119"/>
      <c r="K395" s="119"/>
      <c r="L395" s="119"/>
      <c r="M395" s="119"/>
      <c r="N395" s="119"/>
      <c r="O395" s="119"/>
      <c r="P395" s="119"/>
      <c r="Q395" s="119"/>
      <c r="R395" s="119"/>
      <c r="S395" s="119"/>
      <c r="T395" s="119"/>
    </row>
    <row r="396" spans="1:20" ht="20.100000000000001" customHeight="1">
      <c r="A396" s="233">
        <v>1985</v>
      </c>
      <c r="B396" s="228">
        <v>67487.076736014453</v>
      </c>
      <c r="C396" s="229">
        <v>100</v>
      </c>
      <c r="D396" s="46">
        <v>48618.919332988487</v>
      </c>
      <c r="E396" s="118">
        <v>72.041821463342501</v>
      </c>
      <c r="F396" s="46">
        <v>18868.157403025962</v>
      </c>
      <c r="G396" s="230">
        <v>27.958178536657492</v>
      </c>
      <c r="H396" s="119"/>
      <c r="I396" s="119"/>
      <c r="J396" s="119"/>
      <c r="K396" s="119"/>
      <c r="L396" s="119"/>
      <c r="M396" s="119"/>
      <c r="N396" s="119"/>
      <c r="O396" s="119"/>
      <c r="P396" s="119"/>
      <c r="Q396" s="119"/>
      <c r="R396" s="119"/>
      <c r="S396" s="119"/>
      <c r="T396" s="119"/>
    </row>
    <row r="397" spans="1:20" ht="20.100000000000001" customHeight="1">
      <c r="A397" s="233">
        <v>1986</v>
      </c>
      <c r="B397" s="228">
        <v>47878.275775133698</v>
      </c>
      <c r="C397" s="229">
        <v>100</v>
      </c>
      <c r="D397" s="46">
        <v>30223.294144826563</v>
      </c>
      <c r="E397" s="118">
        <v>63.125276872488136</v>
      </c>
      <c r="F397" s="46">
        <v>17654.981630307135</v>
      </c>
      <c r="G397" s="230">
        <v>36.874723127511864</v>
      </c>
      <c r="H397" s="119"/>
      <c r="I397" s="119"/>
      <c r="J397" s="119"/>
      <c r="K397" s="119"/>
      <c r="L397" s="119"/>
      <c r="M397" s="119"/>
      <c r="N397" s="119"/>
      <c r="O397" s="119"/>
      <c r="P397" s="119"/>
      <c r="Q397" s="119"/>
      <c r="R397" s="119"/>
      <c r="S397" s="119"/>
      <c r="T397" s="119"/>
    </row>
    <row r="398" spans="1:20" ht="20.100000000000001" customHeight="1">
      <c r="A398" s="233">
        <v>1987</v>
      </c>
      <c r="B398" s="228">
        <v>53188.53805488738</v>
      </c>
      <c r="C398" s="229">
        <v>100</v>
      </c>
      <c r="D398" s="46">
        <v>35801.922053186601</v>
      </c>
      <c r="E398" s="118">
        <v>67.311348201075134</v>
      </c>
      <c r="F398" s="46">
        <v>17386.616001700779</v>
      </c>
      <c r="G398" s="230">
        <v>32.688651798924859</v>
      </c>
      <c r="H398" s="119"/>
      <c r="I398" s="119"/>
      <c r="J398" s="119"/>
      <c r="K398" s="119"/>
      <c r="L398" s="119"/>
      <c r="M398" s="119"/>
      <c r="N398" s="119"/>
      <c r="O398" s="119"/>
      <c r="P398" s="119"/>
      <c r="Q398" s="119"/>
      <c r="R398" s="119"/>
      <c r="S398" s="119"/>
      <c r="T398" s="119"/>
    </row>
    <row r="399" spans="1:20" ht="20.100000000000001" customHeight="1">
      <c r="A399" s="233">
        <v>1988</v>
      </c>
      <c r="B399" s="228">
        <v>42934.92995231165</v>
      </c>
      <c r="C399" s="229">
        <v>100</v>
      </c>
      <c r="D399" s="46">
        <v>24861.348733048322</v>
      </c>
      <c r="E399" s="118">
        <v>57.904714787382041</v>
      </c>
      <c r="F399" s="46">
        <v>18073.581219263328</v>
      </c>
      <c r="G399" s="230">
        <v>42.095285212617966</v>
      </c>
      <c r="H399" s="119"/>
      <c r="I399" s="119"/>
      <c r="J399" s="119"/>
      <c r="K399" s="119"/>
      <c r="L399" s="119"/>
      <c r="M399" s="119"/>
      <c r="N399" s="119"/>
      <c r="O399" s="119"/>
      <c r="P399" s="119"/>
      <c r="Q399" s="119"/>
      <c r="R399" s="119"/>
      <c r="S399" s="119"/>
      <c r="T399" s="119"/>
    </row>
    <row r="400" spans="1:20" ht="20.100000000000001" customHeight="1">
      <c r="A400" s="233">
        <v>1989</v>
      </c>
      <c r="B400" s="228">
        <v>66503.050326167955</v>
      </c>
      <c r="C400" s="229">
        <v>100</v>
      </c>
      <c r="D400" s="46">
        <v>47225.541060057243</v>
      </c>
      <c r="E400" s="118">
        <v>71.01259390123748</v>
      </c>
      <c r="F400" s="46">
        <v>19277.509266110712</v>
      </c>
      <c r="G400" s="230">
        <v>28.987406098762513</v>
      </c>
      <c r="H400" s="119"/>
      <c r="I400" s="119"/>
      <c r="J400" s="119"/>
      <c r="K400" s="119"/>
      <c r="L400" s="119"/>
      <c r="M400" s="119"/>
      <c r="N400" s="119"/>
      <c r="O400" s="119"/>
      <c r="P400" s="119"/>
      <c r="Q400" s="119"/>
      <c r="R400" s="119"/>
      <c r="S400" s="119"/>
      <c r="T400" s="119"/>
    </row>
    <row r="401" spans="1:20" ht="20.100000000000001" customHeight="1">
      <c r="A401" s="233">
        <v>1990</v>
      </c>
      <c r="B401" s="228">
        <v>114092.92384315634</v>
      </c>
      <c r="C401" s="229">
        <v>100</v>
      </c>
      <c r="D401" s="46">
        <v>85602.020586517989</v>
      </c>
      <c r="E401" s="118">
        <v>75.028334539129844</v>
      </c>
      <c r="F401" s="46">
        <v>28490.903256638354</v>
      </c>
      <c r="G401" s="230">
        <v>24.971665460870149</v>
      </c>
      <c r="H401" s="119"/>
      <c r="I401" s="119"/>
      <c r="J401" s="119"/>
      <c r="K401" s="119"/>
      <c r="L401" s="119"/>
      <c r="M401" s="119"/>
      <c r="N401" s="119"/>
      <c r="O401" s="119"/>
      <c r="P401" s="119"/>
      <c r="Q401" s="119"/>
      <c r="R401" s="119"/>
      <c r="S401" s="119"/>
      <c r="T401" s="119"/>
    </row>
    <row r="402" spans="1:20" ht="20.100000000000001" customHeight="1">
      <c r="A402" s="233">
        <v>1991</v>
      </c>
      <c r="B402" s="228">
        <v>97197.334850196479</v>
      </c>
      <c r="C402" s="229">
        <v>100</v>
      </c>
      <c r="D402" s="46">
        <v>75169.576468118175</v>
      </c>
      <c r="E402" s="118">
        <v>77.337075737695727</v>
      </c>
      <c r="F402" s="46">
        <v>22027.758382078304</v>
      </c>
      <c r="G402" s="230">
        <v>22.662924262304273</v>
      </c>
      <c r="H402" s="119"/>
      <c r="I402" s="119"/>
      <c r="J402" s="119"/>
      <c r="K402" s="119"/>
      <c r="L402" s="119"/>
      <c r="M402" s="119"/>
      <c r="N402" s="119"/>
      <c r="O402" s="119"/>
      <c r="P402" s="119"/>
      <c r="Q402" s="119"/>
      <c r="R402" s="119"/>
      <c r="S402" s="119"/>
      <c r="T402" s="119"/>
    </row>
    <row r="403" spans="1:20" ht="20.100000000000001" customHeight="1">
      <c r="A403" s="233">
        <v>1992</v>
      </c>
      <c r="B403" s="228">
        <v>111568.83109241004</v>
      </c>
      <c r="C403" s="229">
        <v>100.00000000000001</v>
      </c>
      <c r="D403" s="46">
        <v>80757.411158675459</v>
      </c>
      <c r="E403" s="118">
        <v>72.383487724977471</v>
      </c>
      <c r="F403" s="46">
        <v>30811.419933734582</v>
      </c>
      <c r="G403" s="230">
        <v>27.616512275022544</v>
      </c>
      <c r="H403" s="119"/>
      <c r="I403" s="119"/>
      <c r="J403" s="119"/>
      <c r="K403" s="119"/>
      <c r="L403" s="119"/>
      <c r="M403" s="119"/>
      <c r="N403" s="119"/>
      <c r="O403" s="119"/>
      <c r="P403" s="119"/>
      <c r="Q403" s="119"/>
      <c r="R403" s="119"/>
      <c r="S403" s="119"/>
      <c r="T403" s="119"/>
    </row>
    <row r="404" spans="1:20" ht="20.100000000000001" customHeight="1">
      <c r="A404" s="233">
        <v>1993</v>
      </c>
      <c r="B404" s="228">
        <v>110156.20831236045</v>
      </c>
      <c r="C404" s="229">
        <v>100</v>
      </c>
      <c r="D404" s="46">
        <v>75632.746269425043</v>
      </c>
      <c r="E404" s="118">
        <v>68.659540327459155</v>
      </c>
      <c r="F404" s="46">
        <v>34523.462042935411</v>
      </c>
      <c r="G404" s="230">
        <v>31.340459672540845</v>
      </c>
      <c r="H404" s="119"/>
      <c r="I404" s="119"/>
      <c r="J404" s="119"/>
      <c r="K404" s="119"/>
      <c r="L404" s="119"/>
      <c r="M404" s="119"/>
      <c r="N404" s="119"/>
      <c r="O404" s="119"/>
      <c r="P404" s="119"/>
      <c r="Q404" s="119"/>
      <c r="R404" s="119"/>
      <c r="S404" s="119"/>
      <c r="T404" s="119"/>
    </row>
    <row r="405" spans="1:20" ht="20.100000000000001" customHeight="1">
      <c r="A405" s="233">
        <v>1994</v>
      </c>
      <c r="B405" s="228">
        <v>108174.09055450035</v>
      </c>
      <c r="C405" s="229">
        <v>99.999999999999986</v>
      </c>
      <c r="D405" s="46">
        <v>70516.152418522135</v>
      </c>
      <c r="E405" s="118">
        <v>65.187654508631738</v>
      </c>
      <c r="F405" s="46">
        <v>37657.938135978206</v>
      </c>
      <c r="G405" s="230">
        <v>34.812345491368248</v>
      </c>
      <c r="H405" s="119"/>
      <c r="I405" s="119"/>
      <c r="J405" s="119"/>
      <c r="K405" s="119"/>
      <c r="L405" s="119"/>
      <c r="M405" s="119"/>
      <c r="N405" s="119"/>
      <c r="O405" s="119"/>
      <c r="P405" s="119"/>
      <c r="Q405" s="119"/>
      <c r="R405" s="119"/>
      <c r="S405" s="119"/>
      <c r="T405" s="119"/>
    </row>
    <row r="406" spans="1:20" ht="20.100000000000001" customHeight="1">
      <c r="A406" s="233">
        <v>1995</v>
      </c>
      <c r="B406" s="228">
        <v>117195.65878304835</v>
      </c>
      <c r="C406" s="229">
        <v>100</v>
      </c>
      <c r="D406" s="46">
        <v>76065.142314088574</v>
      </c>
      <c r="E406" s="118">
        <v>64.904402691997106</v>
      </c>
      <c r="F406" s="46">
        <v>41130.516468959773</v>
      </c>
      <c r="G406" s="230">
        <v>35.095597308002894</v>
      </c>
      <c r="H406" s="119"/>
      <c r="I406" s="119"/>
      <c r="J406" s="119"/>
      <c r="K406" s="119"/>
      <c r="L406" s="119"/>
      <c r="M406" s="119"/>
      <c r="N406" s="119"/>
      <c r="O406" s="119"/>
      <c r="P406" s="119"/>
      <c r="Q406" s="119"/>
      <c r="R406" s="119"/>
      <c r="S406" s="119"/>
      <c r="T406" s="119"/>
    </row>
    <row r="407" spans="1:20" ht="20.100000000000001" customHeight="1">
      <c r="A407" s="233">
        <v>1996</v>
      </c>
      <c r="B407" s="228">
        <v>132795.90940882146</v>
      </c>
      <c r="C407" s="229">
        <v>100</v>
      </c>
      <c r="D407" s="46">
        <v>89380.403569529837</v>
      </c>
      <c r="E407" s="118">
        <v>67.30659398126943</v>
      </c>
      <c r="F407" s="46">
        <v>43415.505839291625</v>
      </c>
      <c r="G407" s="230">
        <v>32.693406018730563</v>
      </c>
      <c r="H407" s="119"/>
      <c r="I407" s="119"/>
      <c r="J407" s="119"/>
      <c r="K407" s="119"/>
      <c r="L407" s="119"/>
      <c r="M407" s="119"/>
      <c r="N407" s="119"/>
      <c r="O407" s="119"/>
      <c r="P407" s="119"/>
      <c r="Q407" s="119"/>
      <c r="R407" s="119"/>
      <c r="S407" s="119"/>
      <c r="T407" s="119"/>
    </row>
    <row r="408" spans="1:20" ht="20.100000000000001" customHeight="1">
      <c r="A408" s="233">
        <v>1997</v>
      </c>
      <c r="B408" s="228">
        <v>135272.47871658538</v>
      </c>
      <c r="C408" s="229">
        <v>100</v>
      </c>
      <c r="D408" s="46">
        <v>91877.671908525459</v>
      </c>
      <c r="E408" s="118">
        <v>67.920446775446422</v>
      </c>
      <c r="F408" s="46">
        <v>43394.806808059919</v>
      </c>
      <c r="G408" s="230">
        <v>32.079553224553578</v>
      </c>
      <c r="H408" s="119"/>
      <c r="I408" s="119"/>
      <c r="J408" s="119"/>
      <c r="K408" s="119"/>
      <c r="L408" s="119"/>
      <c r="M408" s="119"/>
      <c r="N408" s="119"/>
      <c r="O408" s="119"/>
      <c r="P408" s="119"/>
      <c r="Q408" s="119"/>
      <c r="R408" s="119"/>
      <c r="S408" s="119"/>
      <c r="T408" s="119"/>
    </row>
    <row r="409" spans="1:20" ht="20.100000000000001" customHeight="1">
      <c r="A409" s="233">
        <v>1998</v>
      </c>
      <c r="B409" s="228">
        <v>123410.74609375029</v>
      </c>
      <c r="C409" s="229">
        <v>100</v>
      </c>
      <c r="D409" s="46">
        <v>74809.80638060288</v>
      </c>
      <c r="E409" s="118">
        <v>60.618551259525496</v>
      </c>
      <c r="F409" s="46">
        <v>48600.939713147418</v>
      </c>
      <c r="G409" s="230">
        <v>39.381448740474504</v>
      </c>
      <c r="H409" s="119"/>
      <c r="I409" s="119"/>
      <c r="J409" s="119"/>
      <c r="K409" s="119"/>
      <c r="L409" s="119"/>
      <c r="M409" s="119"/>
      <c r="N409" s="119"/>
      <c r="O409" s="119"/>
      <c r="P409" s="119"/>
      <c r="Q409" s="119"/>
      <c r="R409" s="119"/>
      <c r="S409" s="119"/>
      <c r="T409" s="119"/>
    </row>
    <row r="410" spans="1:20" ht="20.100000000000001" customHeight="1">
      <c r="A410" s="233">
        <v>1999</v>
      </c>
      <c r="B410" s="228">
        <v>141986.99131895846</v>
      </c>
      <c r="C410" s="229">
        <v>100</v>
      </c>
      <c r="D410" s="46">
        <v>90976.949447363659</v>
      </c>
      <c r="E410" s="118">
        <v>64.074144118593054</v>
      </c>
      <c r="F410" s="46">
        <v>51010.041871594804</v>
      </c>
      <c r="G410" s="230">
        <v>35.925855881406946</v>
      </c>
      <c r="H410" s="119"/>
      <c r="I410" s="119"/>
      <c r="J410" s="119"/>
      <c r="K410" s="119"/>
      <c r="L410" s="119"/>
      <c r="M410" s="119"/>
      <c r="N410" s="119"/>
      <c r="O410" s="119"/>
      <c r="P410" s="119"/>
      <c r="Q410" s="119"/>
      <c r="R410" s="119"/>
      <c r="S410" s="119"/>
      <c r="T410" s="119"/>
    </row>
    <row r="411" spans="1:20" ht="20.100000000000001" customHeight="1">
      <c r="A411" s="233">
        <v>2000</v>
      </c>
      <c r="B411" s="228">
        <v>187835.83924312299</v>
      </c>
      <c r="C411" s="229">
        <v>100</v>
      </c>
      <c r="D411" s="46">
        <v>132213.77671350644</v>
      </c>
      <c r="E411" s="118">
        <v>70.387939408292141</v>
      </c>
      <c r="F411" s="46">
        <v>55622.06252961656</v>
      </c>
      <c r="G411" s="230">
        <v>29.612060591707866</v>
      </c>
      <c r="H411" s="119"/>
      <c r="I411" s="119"/>
      <c r="J411" s="119"/>
      <c r="K411" s="119"/>
      <c r="L411" s="119"/>
      <c r="M411" s="119"/>
      <c r="N411" s="119"/>
      <c r="O411" s="119"/>
      <c r="P411" s="119"/>
      <c r="Q411" s="119"/>
      <c r="R411" s="119"/>
      <c r="S411" s="119"/>
      <c r="T411" s="119"/>
    </row>
    <row r="412" spans="1:20" ht="20.100000000000001" customHeight="1">
      <c r="A412" s="233">
        <v>2001</v>
      </c>
      <c r="B412" s="228">
        <v>177844.56060326804</v>
      </c>
      <c r="C412" s="229">
        <v>100</v>
      </c>
      <c r="D412" s="46">
        <v>120401.41895326803</v>
      </c>
      <c r="E412" s="118">
        <v>67.7003662888836</v>
      </c>
      <c r="F412" s="46">
        <v>57443.141650000005</v>
      </c>
      <c r="G412" s="231">
        <v>32.299633711116407</v>
      </c>
      <c r="H412" s="120"/>
      <c r="I412" s="120"/>
      <c r="J412" s="120"/>
      <c r="K412" s="120"/>
      <c r="L412" s="120"/>
      <c r="M412" s="120"/>
      <c r="N412" s="120"/>
      <c r="O412" s="120"/>
      <c r="P412" s="120"/>
      <c r="Q412" s="120"/>
      <c r="R412" s="120"/>
      <c r="S412" s="120"/>
      <c r="T412" s="120"/>
    </row>
    <row r="413" spans="1:20" ht="20.100000000000001" customHeight="1">
      <c r="A413" s="233">
        <v>2002</v>
      </c>
      <c r="B413" s="228">
        <v>187017.81035811896</v>
      </c>
      <c r="C413" s="229">
        <v>100.00000000000001</v>
      </c>
      <c r="D413" s="46">
        <v>121782.02245811897</v>
      </c>
      <c r="E413" s="118">
        <v>65.117874187982167</v>
      </c>
      <c r="F413" s="46">
        <v>65235.787900000003</v>
      </c>
      <c r="G413" s="231">
        <v>34.882125812017847</v>
      </c>
      <c r="H413" s="120"/>
      <c r="I413" s="120"/>
      <c r="J413" s="120"/>
      <c r="K413" s="120"/>
      <c r="L413" s="120"/>
      <c r="M413" s="120"/>
      <c r="N413" s="120"/>
      <c r="O413" s="120"/>
      <c r="P413" s="120"/>
      <c r="Q413" s="120"/>
      <c r="R413" s="120"/>
      <c r="S413" s="120"/>
      <c r="T413" s="120"/>
    </row>
    <row r="414" spans="1:20" ht="20.100000000000001" customHeight="1">
      <c r="A414" s="233">
        <v>2003</v>
      </c>
      <c r="B414" s="228">
        <v>222064.04890230001</v>
      </c>
      <c r="C414" s="229">
        <v>99.999999999999986</v>
      </c>
      <c r="D414" s="46">
        <v>149977.70439999999</v>
      </c>
      <c r="E414" s="118">
        <v>67.538039201466887</v>
      </c>
      <c r="F414" s="46">
        <v>72086.344502300009</v>
      </c>
      <c r="G414" s="231">
        <v>32.461960798533099</v>
      </c>
      <c r="H414" s="120"/>
      <c r="I414" s="120"/>
      <c r="J414" s="120"/>
      <c r="K414" s="120"/>
      <c r="L414" s="120"/>
      <c r="M414" s="120"/>
      <c r="N414" s="120"/>
      <c r="O414" s="120"/>
      <c r="P414" s="120"/>
      <c r="Q414" s="120"/>
      <c r="R414" s="120"/>
      <c r="S414" s="120"/>
      <c r="T414" s="120"/>
    </row>
    <row r="415" spans="1:20" ht="20.100000000000001" customHeight="1">
      <c r="A415" s="233">
        <v>2004</v>
      </c>
      <c r="B415" s="228">
        <v>291134.94220200001</v>
      </c>
      <c r="C415" s="229">
        <v>99.999999999999986</v>
      </c>
      <c r="D415" s="46">
        <v>204495.00099999999</v>
      </c>
      <c r="E415" s="118">
        <v>70.240624314381989</v>
      </c>
      <c r="F415" s="46">
        <v>86639.941202000002</v>
      </c>
      <c r="G415" s="231">
        <v>29.759375685618</v>
      </c>
      <c r="H415" s="120"/>
      <c r="I415" s="120"/>
      <c r="J415" s="120"/>
      <c r="K415" s="120"/>
      <c r="L415" s="120"/>
      <c r="M415" s="120"/>
      <c r="N415" s="120"/>
      <c r="O415" s="120"/>
      <c r="P415" s="120"/>
      <c r="Q415" s="120"/>
      <c r="R415" s="120"/>
      <c r="S415" s="120"/>
      <c r="T415" s="120"/>
    </row>
    <row r="416" spans="1:20" ht="20.100000000000001" customHeight="1">
      <c r="A416" s="233">
        <v>2005</v>
      </c>
      <c r="B416" s="228">
        <v>383430.31921300001</v>
      </c>
      <c r="C416" s="229">
        <v>100</v>
      </c>
      <c r="D416" s="46">
        <v>284938.11100000003</v>
      </c>
      <c r="E416" s="118">
        <v>74.3128794782954</v>
      </c>
      <c r="F416" s="46">
        <v>98492.208213000005</v>
      </c>
      <c r="G416" s="231">
        <v>25.687120521704603</v>
      </c>
      <c r="H416" s="120"/>
      <c r="I416" s="120"/>
      <c r="J416" s="120"/>
      <c r="K416" s="120"/>
      <c r="L416" s="120"/>
      <c r="M416" s="120"/>
      <c r="N416" s="120"/>
      <c r="O416" s="120"/>
      <c r="P416" s="120"/>
      <c r="Q416" s="120"/>
      <c r="R416" s="120"/>
      <c r="S416" s="120"/>
      <c r="T416" s="120"/>
    </row>
    <row r="417" spans="1:32" ht="20.100000000000001" customHeight="1">
      <c r="A417" s="233">
        <v>2006</v>
      </c>
      <c r="B417" s="228">
        <v>492249.534591</v>
      </c>
      <c r="C417" s="229">
        <v>100</v>
      </c>
      <c r="D417" s="46">
        <v>377292.79200000002</v>
      </c>
      <c r="E417" s="118">
        <v>76.646652863467878</v>
      </c>
      <c r="F417" s="46">
        <v>114956.742591</v>
      </c>
      <c r="G417" s="231">
        <v>23.353347136532125</v>
      </c>
      <c r="H417" s="120"/>
      <c r="I417" s="120"/>
      <c r="J417" s="120"/>
      <c r="K417" s="120"/>
      <c r="L417" s="120"/>
      <c r="M417" s="120"/>
      <c r="N417" s="120"/>
      <c r="O417" s="120"/>
      <c r="P417" s="120"/>
      <c r="Q417" s="120"/>
      <c r="R417" s="120"/>
      <c r="S417" s="120"/>
      <c r="T417" s="120"/>
    </row>
    <row r="418" spans="1:32" ht="20.100000000000001" customHeight="1">
      <c r="A418" s="233">
        <v>2007</v>
      </c>
      <c r="B418" s="228">
        <v>545367</v>
      </c>
      <c r="C418" s="229">
        <v>100</v>
      </c>
      <c r="D418" s="46">
        <v>407934</v>
      </c>
      <c r="E418" s="118">
        <v>74.799905384814252</v>
      </c>
      <c r="F418" s="46">
        <v>137433</v>
      </c>
      <c r="G418" s="231">
        <v>25.200094615185737</v>
      </c>
      <c r="H418" s="120"/>
      <c r="I418" s="120"/>
      <c r="J418" s="120"/>
      <c r="K418" s="120"/>
      <c r="L418" s="120"/>
      <c r="M418" s="120"/>
      <c r="N418" s="120"/>
      <c r="O418" s="120"/>
      <c r="P418" s="120"/>
      <c r="Q418" s="120"/>
      <c r="R418" s="120"/>
      <c r="S418" s="120"/>
      <c r="T418" s="120"/>
    </row>
    <row r="419" spans="1:32" ht="20.100000000000001" customHeight="1">
      <c r="A419" s="233">
        <v>2008</v>
      </c>
      <c r="B419" s="228">
        <v>705159.12021122966</v>
      </c>
      <c r="C419" s="229">
        <v>100</v>
      </c>
      <c r="D419" s="46">
        <v>537434.80763722584</v>
      </c>
      <c r="E419" s="118">
        <v>76.214685768545095</v>
      </c>
      <c r="F419" s="46">
        <v>167724.31257400376</v>
      </c>
      <c r="G419" s="231">
        <v>23.785314231454898</v>
      </c>
      <c r="H419" s="120"/>
      <c r="I419" s="120"/>
      <c r="J419" s="120"/>
      <c r="K419" s="120"/>
      <c r="L419" s="120"/>
      <c r="M419" s="120"/>
      <c r="N419" s="120"/>
      <c r="O419" s="120"/>
      <c r="P419" s="120"/>
      <c r="Q419" s="120"/>
      <c r="R419" s="120"/>
      <c r="S419" s="120"/>
      <c r="T419" s="120"/>
    </row>
    <row r="420" spans="1:32" ht="20.100000000000001" customHeight="1">
      <c r="A420" s="233">
        <v>2009</v>
      </c>
      <c r="B420" s="228">
        <v>535310.82681124576</v>
      </c>
      <c r="C420" s="229">
        <v>100</v>
      </c>
      <c r="D420" s="46">
        <v>369321.76537430345</v>
      </c>
      <c r="E420" s="118">
        <v>68.992022368441425</v>
      </c>
      <c r="F420" s="46">
        <v>165989.06143694231</v>
      </c>
      <c r="G420" s="231">
        <v>31.007977631558571</v>
      </c>
      <c r="H420" s="120"/>
      <c r="I420" s="120"/>
      <c r="J420" s="120"/>
      <c r="K420" s="120"/>
      <c r="L420" s="120"/>
      <c r="M420" s="120"/>
      <c r="N420" s="120"/>
      <c r="O420" s="120"/>
      <c r="P420" s="120"/>
      <c r="Q420" s="120"/>
      <c r="R420" s="120"/>
      <c r="S420" s="120"/>
      <c r="T420" s="120"/>
    </row>
    <row r="421" spans="1:32" s="27" customFormat="1" ht="20.100000000000001" customHeight="1">
      <c r="A421" s="233" t="s">
        <v>13</v>
      </c>
      <c r="B421" s="228">
        <v>620316.47685125005</v>
      </c>
      <c r="C421" s="229">
        <v>100</v>
      </c>
      <c r="D421" s="46">
        <v>443284.74331115105</v>
      </c>
      <c r="E421" s="118">
        <v>71.461062192202476</v>
      </c>
      <c r="F421" s="46">
        <v>177031.73354009897</v>
      </c>
      <c r="G421" s="231">
        <v>28.53893780779752</v>
      </c>
      <c r="H421" s="120"/>
      <c r="I421" s="120"/>
      <c r="J421" s="120"/>
      <c r="K421" s="120"/>
      <c r="L421" s="120"/>
      <c r="M421" s="120"/>
      <c r="N421" s="120"/>
      <c r="O421" s="120"/>
      <c r="P421" s="120"/>
      <c r="Q421" s="120"/>
      <c r="R421" s="120"/>
      <c r="S421" s="120"/>
      <c r="T421" s="120"/>
      <c r="Z421" s="270"/>
      <c r="AF421" s="270"/>
    </row>
    <row r="422" spans="1:32" ht="20.100000000000001" customHeight="1">
      <c r="A422" s="756" t="s">
        <v>14</v>
      </c>
      <c r="B422" s="757"/>
      <c r="C422" s="757"/>
      <c r="D422" s="757"/>
      <c r="E422" s="757"/>
      <c r="F422" s="757"/>
      <c r="G422" s="758"/>
      <c r="H422" s="162"/>
      <c r="I422" s="162"/>
      <c r="J422" s="162"/>
      <c r="K422" s="162"/>
      <c r="L422" s="162"/>
      <c r="M422" s="162"/>
      <c r="N422" s="162"/>
      <c r="O422" s="162"/>
      <c r="P422" s="162"/>
      <c r="Q422" s="162"/>
      <c r="R422" s="162"/>
      <c r="S422" s="162"/>
      <c r="T422" s="162"/>
    </row>
    <row r="423" spans="1:32" ht="20.100000000000001" customHeight="1">
      <c r="A423" s="235"/>
      <c r="B423" s="236">
        <f>B421/B381*100-100</f>
        <v>18886.182364995955</v>
      </c>
      <c r="C423" s="236" t="s">
        <v>4</v>
      </c>
      <c r="D423" s="236">
        <f>D421/D381*100-100</f>
        <v>17566.828317965083</v>
      </c>
      <c r="E423" s="236" t="s">
        <v>4</v>
      </c>
      <c r="F423" s="236">
        <f>F421/F381*100-100</f>
        <v>23253.149043834252</v>
      </c>
      <c r="G423" s="237" t="s">
        <v>4</v>
      </c>
      <c r="H423" s="379"/>
      <c r="I423" s="379"/>
      <c r="J423" s="379"/>
      <c r="K423" s="379"/>
      <c r="L423" s="379"/>
      <c r="M423" s="379"/>
      <c r="N423" s="379"/>
      <c r="O423" s="379"/>
      <c r="P423" s="379"/>
      <c r="Q423" s="379"/>
      <c r="R423" s="379"/>
      <c r="S423" s="379"/>
      <c r="T423" s="379"/>
    </row>
    <row r="424" spans="1:32" s="2" customFormat="1" ht="15" customHeight="1">
      <c r="A424" s="140" t="s">
        <v>15</v>
      </c>
      <c r="B424" s="78"/>
      <c r="C424" s="78"/>
      <c r="D424" s="78"/>
      <c r="E424" s="141"/>
      <c r="F424" s="142"/>
      <c r="G424" s="143"/>
      <c r="H424" s="143"/>
      <c r="I424" s="143"/>
      <c r="J424" s="143"/>
      <c r="K424" s="143"/>
      <c r="L424" s="143"/>
      <c r="M424" s="143"/>
      <c r="N424" s="143"/>
      <c r="O424" s="143"/>
      <c r="P424" s="143"/>
      <c r="Q424" s="143"/>
      <c r="R424" s="143"/>
      <c r="S424" s="143"/>
      <c r="T424" s="143"/>
      <c r="Z424" s="271"/>
      <c r="AF424" s="271"/>
    </row>
    <row r="425" spans="1:32" s="2" customFormat="1" ht="15" customHeight="1">
      <c r="A425" s="144" t="s">
        <v>263</v>
      </c>
      <c r="B425" s="145"/>
      <c r="C425" s="145"/>
      <c r="D425" s="145"/>
      <c r="E425" s="146"/>
      <c r="F425" s="146"/>
      <c r="G425" s="145"/>
      <c r="H425" s="145"/>
      <c r="I425" s="145"/>
      <c r="J425" s="145"/>
      <c r="K425" s="145"/>
      <c r="L425" s="145"/>
      <c r="M425" s="145"/>
      <c r="N425" s="145"/>
      <c r="O425" s="145"/>
      <c r="P425" s="145"/>
      <c r="Q425" s="145"/>
      <c r="R425" s="145"/>
      <c r="S425" s="145"/>
      <c r="T425" s="145"/>
      <c r="Z425" s="271"/>
      <c r="AF425" s="271"/>
    </row>
    <row r="426" spans="1:32" s="44" customFormat="1" ht="15" customHeight="1">
      <c r="A426" s="191" t="s">
        <v>269</v>
      </c>
      <c r="D426" s="192"/>
      <c r="E426" s="192"/>
      <c r="F426" s="192"/>
      <c r="G426" s="192"/>
      <c r="H426" s="192"/>
      <c r="I426" s="192"/>
      <c r="J426" s="192"/>
      <c r="K426" s="192"/>
      <c r="L426" s="192"/>
      <c r="M426" s="192"/>
      <c r="N426" s="192"/>
      <c r="O426" s="192"/>
      <c r="P426" s="192"/>
      <c r="Q426" s="192"/>
      <c r="R426" s="192"/>
      <c r="S426" s="192"/>
      <c r="T426" s="192"/>
      <c r="Z426" s="262"/>
      <c r="AF426" s="262"/>
    </row>
    <row r="427" spans="1:32" s="6" customFormat="1" ht="39.950000000000003" customHeight="1">
      <c r="A427" s="707" t="s">
        <v>199</v>
      </c>
      <c r="B427" s="707"/>
      <c r="C427" s="707"/>
      <c r="D427" s="707"/>
      <c r="E427" s="707"/>
      <c r="F427" s="707"/>
      <c r="G427" s="707"/>
      <c r="H427" s="372"/>
      <c r="I427" s="372"/>
      <c r="J427" s="372"/>
      <c r="K427" s="372"/>
      <c r="L427" s="372"/>
      <c r="M427" s="372"/>
      <c r="N427" s="372"/>
      <c r="O427" s="372"/>
      <c r="P427" s="372"/>
      <c r="Q427" s="372"/>
      <c r="R427" s="372"/>
      <c r="S427" s="372"/>
      <c r="T427" s="372"/>
      <c r="U427" s="109">
        <v>20.026704318898595</v>
      </c>
      <c r="V427" s="109">
        <v>2.0580889206743649</v>
      </c>
      <c r="W427" s="109">
        <v>28.876374078653896</v>
      </c>
      <c r="X427" s="109">
        <v>10.800000000000011</v>
      </c>
      <c r="Y427" s="109">
        <v>-0.63624936836264112</v>
      </c>
      <c r="Z427" s="365">
        <v>2.0363100671232814</v>
      </c>
      <c r="AA427" s="366">
        <f t="shared" ref="AA427:AA428" si="14">U427-B427</f>
        <v>20.026704318898595</v>
      </c>
      <c r="AB427" s="366">
        <f t="shared" ref="AB427:AB428" si="15">V427-C427</f>
        <v>2.0580889206743649</v>
      </c>
      <c r="AC427" s="366">
        <f t="shared" ref="AC427:AC428" si="16">W427-D427</f>
        <v>28.876374078653896</v>
      </c>
      <c r="AD427" s="366">
        <f t="shared" ref="AD427:AD428" si="17">X427-E427</f>
        <v>10.800000000000011</v>
      </c>
      <c r="AE427" s="366">
        <f t="shared" ref="AE427:AE428" si="18">Y427-F427</f>
        <v>-0.63624936836264112</v>
      </c>
      <c r="AF427" s="367">
        <f t="shared" ref="AF427:AF428" si="19">Z427-G427</f>
        <v>2.0363100671232814</v>
      </c>
    </row>
    <row r="428" spans="1:32" s="211" customFormat="1" ht="15" customHeight="1">
      <c r="A428" s="209" t="s">
        <v>293</v>
      </c>
      <c r="B428" s="210"/>
      <c r="C428" s="210"/>
      <c r="D428" s="210"/>
      <c r="E428" s="210"/>
      <c r="F428" s="210"/>
      <c r="G428" s="210"/>
      <c r="H428" s="210"/>
      <c r="I428" s="210"/>
      <c r="J428" s="210"/>
      <c r="K428" s="210"/>
      <c r="L428" s="210"/>
      <c r="M428" s="210"/>
      <c r="N428" s="210"/>
      <c r="O428" s="210"/>
      <c r="P428" s="210"/>
      <c r="Q428" s="210"/>
      <c r="R428" s="210"/>
      <c r="S428" s="210"/>
      <c r="T428" s="210"/>
      <c r="U428" s="31">
        <v>43628.626772721072</v>
      </c>
      <c r="V428" s="31">
        <v>99.684180160320651</v>
      </c>
      <c r="W428" s="31">
        <v>38215.605839260817</v>
      </c>
      <c r="X428" s="31">
        <v>497.12838702895039</v>
      </c>
      <c r="Y428" s="31">
        <v>283.13053833519973</v>
      </c>
      <c r="Z428" s="259">
        <v>4533.0778279357828</v>
      </c>
      <c r="AA428" s="252">
        <f t="shared" si="14"/>
        <v>43628.626772721072</v>
      </c>
      <c r="AB428" s="252">
        <f t="shared" si="15"/>
        <v>99.684180160320651</v>
      </c>
      <c r="AC428" s="252">
        <f t="shared" si="16"/>
        <v>38215.605839260817</v>
      </c>
      <c r="AD428" s="252">
        <f t="shared" si="17"/>
        <v>497.12838702895039</v>
      </c>
      <c r="AE428" s="252">
        <f t="shared" si="18"/>
        <v>283.13053833519973</v>
      </c>
      <c r="AF428" s="273">
        <f t="shared" si="19"/>
        <v>4533.0778279357828</v>
      </c>
    </row>
    <row r="429" spans="1:32" ht="15" customHeight="1"/>
    <row r="430" spans="1:32" ht="24.95" customHeight="1">
      <c r="A430" s="721" t="s">
        <v>242</v>
      </c>
      <c r="B430" s="721"/>
      <c r="C430" s="721"/>
      <c r="D430" s="721"/>
      <c r="E430" s="721"/>
      <c r="F430" s="721"/>
      <c r="G430" s="721"/>
      <c r="H430" s="111"/>
      <c r="I430" s="111"/>
      <c r="J430" s="111"/>
      <c r="K430" s="111"/>
      <c r="L430" s="111"/>
      <c r="M430" s="111"/>
      <c r="N430" s="111"/>
      <c r="O430" s="111"/>
      <c r="P430" s="111"/>
      <c r="Q430" s="111"/>
      <c r="R430" s="111"/>
      <c r="S430" s="111"/>
      <c r="T430" s="111"/>
    </row>
    <row r="431" spans="1:32" s="37" customFormat="1" ht="15" customHeight="1">
      <c r="A431" s="729" t="s">
        <v>5</v>
      </c>
      <c r="B431" s="729"/>
      <c r="C431" s="113"/>
      <c r="D431" s="113"/>
      <c r="E431" s="113"/>
      <c r="F431" s="113"/>
      <c r="G431" s="113"/>
      <c r="H431" s="113"/>
      <c r="I431" s="113"/>
      <c r="J431" s="113"/>
      <c r="K431" s="113"/>
      <c r="L431" s="113"/>
      <c r="M431" s="113"/>
      <c r="N431" s="113"/>
      <c r="O431" s="113"/>
      <c r="P431" s="113"/>
      <c r="Q431" s="113"/>
      <c r="R431" s="113"/>
      <c r="S431" s="113"/>
      <c r="T431" s="113"/>
      <c r="Z431" s="265"/>
      <c r="AF431" s="265"/>
    </row>
    <row r="432" spans="1:32" ht="15" customHeight="1">
      <c r="A432" s="722" t="s">
        <v>6</v>
      </c>
      <c r="B432" s="724" t="s">
        <v>18</v>
      </c>
      <c r="C432" s="724"/>
      <c r="D432" s="735" t="s">
        <v>240</v>
      </c>
      <c r="E432" s="735"/>
      <c r="F432" s="735" t="s">
        <v>241</v>
      </c>
      <c r="G432" s="736"/>
      <c r="H432" s="226"/>
      <c r="I432" s="226"/>
      <c r="J432" s="226"/>
      <c r="K432" s="226"/>
      <c r="L432" s="226"/>
      <c r="M432" s="226"/>
      <c r="N432" s="226"/>
      <c r="O432" s="226"/>
      <c r="P432" s="226"/>
      <c r="Q432" s="226"/>
      <c r="R432" s="226"/>
      <c r="S432" s="226"/>
      <c r="T432" s="226"/>
    </row>
    <row r="433" spans="1:32" ht="30" customHeight="1">
      <c r="A433" s="723"/>
      <c r="B433" s="240" t="s">
        <v>10</v>
      </c>
      <c r="C433" s="239" t="s">
        <v>289</v>
      </c>
      <c r="D433" s="240" t="s">
        <v>10</v>
      </c>
      <c r="E433" s="239" t="s">
        <v>289</v>
      </c>
      <c r="F433" s="239" t="s">
        <v>10</v>
      </c>
      <c r="G433" s="241" t="s">
        <v>289</v>
      </c>
      <c r="H433" s="226"/>
      <c r="I433" s="226"/>
      <c r="J433" s="226"/>
      <c r="K433" s="226"/>
      <c r="L433" s="226"/>
      <c r="M433" s="226"/>
      <c r="N433" s="226"/>
      <c r="O433" s="226"/>
      <c r="P433" s="226"/>
      <c r="Q433" s="226"/>
      <c r="R433" s="226"/>
      <c r="S433" s="226"/>
      <c r="T433" s="226"/>
    </row>
    <row r="434" spans="1:32" ht="20.100000000000001" customHeight="1">
      <c r="A434" s="233">
        <v>1970</v>
      </c>
      <c r="B434" s="228">
        <v>3267.1996135194722</v>
      </c>
      <c r="C434" s="245" t="s">
        <v>4</v>
      </c>
      <c r="D434" s="46">
        <v>2509.1359656242466</v>
      </c>
      <c r="E434" s="120" t="s">
        <v>4</v>
      </c>
      <c r="F434" s="46">
        <v>758.0636478952257</v>
      </c>
      <c r="G434" s="230" t="s">
        <v>4</v>
      </c>
      <c r="H434" s="119"/>
      <c r="I434" s="119"/>
      <c r="J434" s="119"/>
      <c r="K434" s="119"/>
      <c r="L434" s="119"/>
      <c r="M434" s="119"/>
      <c r="N434" s="119"/>
      <c r="O434" s="119"/>
      <c r="P434" s="119"/>
      <c r="Q434" s="119"/>
      <c r="R434" s="119"/>
      <c r="S434" s="119"/>
      <c r="T434" s="119"/>
      <c r="AA434" s="3"/>
      <c r="AB434" s="3"/>
      <c r="AC434" s="3"/>
      <c r="AD434" s="3"/>
      <c r="AE434" s="3"/>
      <c r="AF434" s="272"/>
    </row>
    <row r="435" spans="1:32" ht="20.100000000000001" customHeight="1">
      <c r="A435" s="233">
        <v>1971</v>
      </c>
      <c r="B435" s="228">
        <v>5023.0214778283662</v>
      </c>
      <c r="C435" s="246">
        <v>53.740881244090815</v>
      </c>
      <c r="D435" s="46">
        <v>4100.1369419207058</v>
      </c>
      <c r="E435" s="118">
        <v>63.408320557098023</v>
      </c>
      <c r="F435" s="46">
        <v>922.88453590766073</v>
      </c>
      <c r="G435" s="230">
        <v>21.742354810188118</v>
      </c>
      <c r="H435" s="119"/>
      <c r="I435" s="119"/>
      <c r="J435" s="119"/>
      <c r="K435" s="119"/>
      <c r="L435" s="119"/>
      <c r="M435" s="119"/>
      <c r="N435" s="119"/>
      <c r="O435" s="119"/>
      <c r="P435" s="119"/>
      <c r="Q435" s="119"/>
      <c r="R435" s="119"/>
      <c r="S435" s="119"/>
      <c r="T435" s="119"/>
      <c r="AA435" s="3"/>
      <c r="AB435" s="3"/>
      <c r="AC435" s="3"/>
      <c r="AD435" s="3"/>
      <c r="AE435" s="3"/>
      <c r="AF435" s="272"/>
    </row>
    <row r="436" spans="1:32" ht="20.100000000000001" customHeight="1">
      <c r="A436" s="233">
        <v>1972</v>
      </c>
      <c r="B436" s="228">
        <v>6584.0798268418494</v>
      </c>
      <c r="C436" s="246">
        <v>31.078074340394522</v>
      </c>
      <c r="D436" s="46">
        <v>5288.8081380102676</v>
      </c>
      <c r="E436" s="118">
        <v>28.991012079043628</v>
      </c>
      <c r="F436" s="46">
        <v>1295.2716888315817</v>
      </c>
      <c r="G436" s="230">
        <v>40.350351364125601</v>
      </c>
      <c r="H436" s="119"/>
      <c r="I436" s="119"/>
      <c r="J436" s="119"/>
      <c r="K436" s="119"/>
      <c r="L436" s="119"/>
      <c r="M436" s="119"/>
      <c r="N436" s="119"/>
      <c r="O436" s="119"/>
      <c r="P436" s="119"/>
      <c r="Q436" s="119"/>
      <c r="R436" s="119"/>
      <c r="S436" s="119"/>
      <c r="T436" s="119"/>
      <c r="AA436" s="3"/>
      <c r="AB436" s="3"/>
      <c r="AC436" s="3"/>
      <c r="AD436" s="3"/>
      <c r="AE436" s="3"/>
      <c r="AF436" s="272"/>
    </row>
    <row r="437" spans="1:32" ht="20.100000000000001" customHeight="1">
      <c r="A437" s="233">
        <v>1973</v>
      </c>
      <c r="B437" s="228">
        <v>10486.556001884604</v>
      </c>
      <c r="C437" s="246">
        <v>59.271398246619299</v>
      </c>
      <c r="D437" s="46">
        <v>8663.4575057470101</v>
      </c>
      <c r="E437" s="118">
        <v>63.807369820874953</v>
      </c>
      <c r="F437" s="46">
        <v>1823.0984961375943</v>
      </c>
      <c r="G437" s="230">
        <v>40.750277479016489</v>
      </c>
      <c r="H437" s="119"/>
      <c r="I437" s="119"/>
      <c r="J437" s="119"/>
      <c r="K437" s="119"/>
      <c r="L437" s="119"/>
      <c r="M437" s="119"/>
      <c r="N437" s="119"/>
      <c r="O437" s="119"/>
      <c r="P437" s="119"/>
      <c r="Q437" s="119"/>
      <c r="R437" s="119"/>
      <c r="S437" s="119"/>
      <c r="T437" s="119"/>
      <c r="AA437" s="3"/>
      <c r="AB437" s="3"/>
      <c r="AC437" s="3"/>
      <c r="AD437" s="3"/>
      <c r="AE437" s="3"/>
      <c r="AF437" s="272"/>
    </row>
    <row r="438" spans="1:32" ht="20.100000000000001" customHeight="1">
      <c r="A438" s="233" t="s">
        <v>28</v>
      </c>
      <c r="B438" s="228">
        <v>33826.444049186313</v>
      </c>
      <c r="C438" s="246">
        <v>222.56962193409493</v>
      </c>
      <c r="D438" s="46">
        <v>30538.878089915976</v>
      </c>
      <c r="E438" s="118">
        <v>252.50219753092387</v>
      </c>
      <c r="F438" s="46">
        <v>3287.5659592703387</v>
      </c>
      <c r="G438" s="230">
        <v>80.328488352952775</v>
      </c>
      <c r="H438" s="119"/>
      <c r="I438" s="119"/>
      <c r="J438" s="119"/>
      <c r="K438" s="119"/>
      <c r="L438" s="119"/>
      <c r="M438" s="119"/>
      <c r="N438" s="119"/>
      <c r="O438" s="119"/>
      <c r="P438" s="119"/>
      <c r="Q438" s="119"/>
      <c r="R438" s="119"/>
      <c r="S438" s="119"/>
      <c r="T438" s="119"/>
      <c r="AA438" s="3"/>
      <c r="AB438" s="3"/>
      <c r="AC438" s="3"/>
      <c r="AD438" s="3"/>
      <c r="AE438" s="3"/>
      <c r="AF438" s="272"/>
    </row>
    <row r="439" spans="1:32" ht="20.100000000000001" customHeight="1">
      <c r="A439" s="233">
        <v>1975</v>
      </c>
      <c r="B439" s="228">
        <v>35660.813397203092</v>
      </c>
      <c r="C439" s="246">
        <v>5.4228855547141279</v>
      </c>
      <c r="D439" s="46">
        <v>30077.832476587733</v>
      </c>
      <c r="E439" s="118">
        <v>-1.5097005593027433</v>
      </c>
      <c r="F439" s="46">
        <v>5582.9809206153586</v>
      </c>
      <c r="G439" s="230">
        <v>69.821107463178549</v>
      </c>
      <c r="H439" s="119"/>
      <c r="I439" s="119"/>
      <c r="J439" s="119"/>
      <c r="K439" s="119"/>
      <c r="L439" s="119"/>
      <c r="M439" s="119"/>
      <c r="N439" s="119"/>
      <c r="O439" s="119"/>
      <c r="P439" s="119"/>
      <c r="Q439" s="119"/>
      <c r="R439" s="119"/>
      <c r="S439" s="119"/>
      <c r="T439" s="119"/>
      <c r="AA439" s="3"/>
      <c r="AB439" s="3"/>
      <c r="AC439" s="3"/>
      <c r="AD439" s="3"/>
      <c r="AE439" s="3"/>
      <c r="AF439" s="272"/>
    </row>
    <row r="440" spans="1:32" ht="20.100000000000001" customHeight="1">
      <c r="A440" s="233">
        <v>1976</v>
      </c>
      <c r="B440" s="228">
        <v>44145.322648735098</v>
      </c>
      <c r="C440" s="246">
        <v>23.792248250280949</v>
      </c>
      <c r="D440" s="46">
        <v>37164.936335005332</v>
      </c>
      <c r="E440" s="118">
        <v>23.5625484779667</v>
      </c>
      <c r="F440" s="46">
        <v>6980.3863137297649</v>
      </c>
      <c r="G440" s="230">
        <v>25.029736138886591</v>
      </c>
      <c r="H440" s="119"/>
      <c r="I440" s="119"/>
      <c r="J440" s="119"/>
      <c r="K440" s="119"/>
      <c r="L440" s="119"/>
      <c r="M440" s="119"/>
      <c r="N440" s="119"/>
      <c r="O440" s="119"/>
      <c r="P440" s="119"/>
      <c r="Q440" s="119"/>
      <c r="R440" s="119"/>
      <c r="S440" s="119"/>
      <c r="T440" s="119"/>
      <c r="AA440" s="3"/>
      <c r="AB440" s="3"/>
      <c r="AC440" s="3"/>
      <c r="AD440" s="3"/>
      <c r="AE440" s="3"/>
      <c r="AF440" s="272"/>
    </row>
    <row r="441" spans="1:32" ht="20.100000000000001" customHeight="1">
      <c r="A441" s="233">
        <v>1977</v>
      </c>
      <c r="B441" s="228">
        <v>52056.209272837325</v>
      </c>
      <c r="C441" s="246">
        <v>17.920101495348106</v>
      </c>
      <c r="D441" s="46">
        <v>43628.626772721072</v>
      </c>
      <c r="E441" s="118">
        <v>17.391905045798907</v>
      </c>
      <c r="F441" s="46">
        <v>8427.5825001162539</v>
      </c>
      <c r="G441" s="230">
        <v>20.732322271906199</v>
      </c>
      <c r="H441" s="119"/>
      <c r="I441" s="119"/>
      <c r="J441" s="119"/>
      <c r="K441" s="119"/>
      <c r="L441" s="119"/>
      <c r="M441" s="119"/>
      <c r="N441" s="119"/>
      <c r="O441" s="119"/>
      <c r="P441" s="119"/>
      <c r="Q441" s="119"/>
      <c r="R441" s="119"/>
      <c r="S441" s="119"/>
      <c r="T441" s="119"/>
      <c r="AA441" s="3"/>
      <c r="AB441" s="3"/>
      <c r="AC441" s="3"/>
      <c r="AD441" s="3"/>
      <c r="AE441" s="3"/>
      <c r="AF441" s="272"/>
    </row>
    <row r="442" spans="1:32" ht="20.100000000000001" customHeight="1">
      <c r="A442" s="233">
        <v>1978</v>
      </c>
      <c r="B442" s="228">
        <v>51025.210318034631</v>
      </c>
      <c r="C442" s="246">
        <v>-1.980549427636987</v>
      </c>
      <c r="D442" s="46">
        <v>41256.355738071521</v>
      </c>
      <c r="E442" s="118">
        <v>-5.437418525702526</v>
      </c>
      <c r="F442" s="46">
        <v>9768.854579963112</v>
      </c>
      <c r="G442" s="230">
        <v>15.915264903409195</v>
      </c>
      <c r="H442" s="119"/>
      <c r="I442" s="119"/>
      <c r="J442" s="119"/>
      <c r="K442" s="119"/>
      <c r="L442" s="119"/>
      <c r="M442" s="119"/>
      <c r="N442" s="119"/>
      <c r="O442" s="119"/>
      <c r="P442" s="119"/>
      <c r="Q442" s="119"/>
      <c r="R442" s="119"/>
      <c r="S442" s="119"/>
      <c r="T442" s="119"/>
      <c r="AA442" s="3"/>
      <c r="AB442" s="3"/>
      <c r="AC442" s="3"/>
      <c r="AD442" s="3"/>
      <c r="AE442" s="3"/>
      <c r="AF442" s="272"/>
    </row>
    <row r="443" spans="1:32" ht="20.100000000000001" customHeight="1">
      <c r="A443" s="233">
        <v>1979</v>
      </c>
      <c r="B443" s="228">
        <v>71062.532139770119</v>
      </c>
      <c r="C443" s="246">
        <v>39.26945464182316</v>
      </c>
      <c r="D443" s="46">
        <v>60110.032066365136</v>
      </c>
      <c r="E443" s="118">
        <v>45.69884079920169</v>
      </c>
      <c r="F443" s="46">
        <v>10952.500073404981</v>
      </c>
      <c r="G443" s="230">
        <v>12.11652280984552</v>
      </c>
      <c r="H443" s="119"/>
      <c r="I443" s="119"/>
      <c r="J443" s="119"/>
      <c r="K443" s="119"/>
      <c r="L443" s="119"/>
      <c r="M443" s="119"/>
      <c r="N443" s="119"/>
      <c r="O443" s="119"/>
      <c r="P443" s="119"/>
      <c r="Q443" s="119"/>
      <c r="R443" s="119"/>
      <c r="S443" s="119"/>
      <c r="T443" s="119"/>
      <c r="AA443" s="3"/>
      <c r="AB443" s="3"/>
      <c r="AC443" s="3"/>
      <c r="AD443" s="3"/>
      <c r="AE443" s="3"/>
      <c r="AF443" s="272"/>
    </row>
    <row r="444" spans="1:32" ht="20.100000000000001" customHeight="1">
      <c r="A444" s="233">
        <v>1980</v>
      </c>
      <c r="B444" s="228">
        <v>93743.014290581646</v>
      </c>
      <c r="C444" s="246">
        <v>31.916231335807424</v>
      </c>
      <c r="D444" s="46">
        <v>79885.631080915482</v>
      </c>
      <c r="E444" s="118">
        <v>32.898999276388452</v>
      </c>
      <c r="F444" s="46">
        <v>13857.383209666163</v>
      </c>
      <c r="G444" s="230">
        <v>26.52255756030408</v>
      </c>
      <c r="H444" s="119"/>
      <c r="I444" s="119"/>
      <c r="J444" s="119"/>
      <c r="K444" s="119"/>
      <c r="L444" s="119"/>
      <c r="M444" s="119"/>
      <c r="N444" s="119"/>
      <c r="O444" s="119"/>
      <c r="P444" s="119"/>
      <c r="Q444" s="119"/>
      <c r="R444" s="119"/>
      <c r="S444" s="119"/>
      <c r="T444" s="119"/>
      <c r="AA444" s="3"/>
      <c r="AB444" s="3"/>
      <c r="AC444" s="3"/>
      <c r="AD444" s="3"/>
      <c r="AE444" s="3"/>
      <c r="AF444" s="272"/>
    </row>
    <row r="445" spans="1:32" ht="20.100000000000001" customHeight="1">
      <c r="A445" s="233">
        <v>1981</v>
      </c>
      <c r="B445" s="228">
        <v>101685.64657567083</v>
      </c>
      <c r="C445" s="246">
        <v>8.4727724462420895</v>
      </c>
      <c r="D445" s="46">
        <v>79756.738275237672</v>
      </c>
      <c r="E445" s="118">
        <v>-0.16134667015055015</v>
      </c>
      <c r="F445" s="46">
        <v>21928.908300433162</v>
      </c>
      <c r="G445" s="230">
        <v>58.247108914017332</v>
      </c>
      <c r="H445" s="119"/>
      <c r="I445" s="119"/>
      <c r="J445" s="119"/>
      <c r="K445" s="119"/>
      <c r="L445" s="119"/>
      <c r="M445" s="119"/>
      <c r="N445" s="119"/>
      <c r="O445" s="119"/>
      <c r="P445" s="119"/>
      <c r="Q445" s="119"/>
      <c r="R445" s="119"/>
      <c r="S445" s="119"/>
      <c r="T445" s="119"/>
      <c r="AA445" s="3"/>
      <c r="AB445" s="3"/>
      <c r="AC445" s="3"/>
      <c r="AD445" s="3"/>
      <c r="AE445" s="3"/>
      <c r="AF445" s="272"/>
    </row>
    <row r="446" spans="1:32" ht="20.100000000000001" customHeight="1">
      <c r="A446" s="233">
        <v>1982</v>
      </c>
      <c r="B446" s="228">
        <v>92948.507922034652</v>
      </c>
      <c r="C446" s="246">
        <v>-8.5923027957877167</v>
      </c>
      <c r="D446" s="46">
        <v>67904.073210067625</v>
      </c>
      <c r="E446" s="118">
        <v>-14.861020299334356</v>
      </c>
      <c r="F446" s="46">
        <v>25044.434711967027</v>
      </c>
      <c r="G446" s="230">
        <v>14.207394042832149</v>
      </c>
      <c r="H446" s="119"/>
      <c r="I446" s="119"/>
      <c r="J446" s="119"/>
      <c r="K446" s="119"/>
      <c r="L446" s="119"/>
      <c r="M446" s="119"/>
      <c r="N446" s="119"/>
      <c r="O446" s="119"/>
      <c r="P446" s="119"/>
      <c r="Q446" s="119"/>
      <c r="R446" s="119"/>
      <c r="S446" s="119"/>
      <c r="T446" s="119"/>
      <c r="AA446" s="3"/>
      <c r="AB446" s="3"/>
      <c r="AC446" s="3"/>
      <c r="AD446" s="3"/>
      <c r="AE446" s="3"/>
      <c r="AF446" s="272"/>
    </row>
    <row r="447" spans="1:32" ht="20.100000000000001" customHeight="1">
      <c r="A447" s="233">
        <v>1983</v>
      </c>
      <c r="B447" s="228">
        <v>75738.580673121498</v>
      </c>
      <c r="C447" s="246">
        <v>-18.51554977445025</v>
      </c>
      <c r="D447" s="46">
        <v>53390.903128548365</v>
      </c>
      <c r="E447" s="118">
        <v>-21.373047882741005</v>
      </c>
      <c r="F447" s="46">
        <v>22347.677544573136</v>
      </c>
      <c r="G447" s="230">
        <v>-10.767889946045756</v>
      </c>
      <c r="H447" s="119"/>
      <c r="I447" s="119"/>
      <c r="J447" s="119"/>
      <c r="K447" s="119"/>
      <c r="L447" s="119"/>
      <c r="M447" s="119"/>
      <c r="N447" s="119"/>
      <c r="O447" s="119"/>
      <c r="P447" s="119"/>
      <c r="Q447" s="119"/>
      <c r="R447" s="119"/>
      <c r="S447" s="119"/>
      <c r="T447" s="119"/>
      <c r="AA447" s="3"/>
      <c r="AB447" s="3"/>
      <c r="AC447" s="3"/>
      <c r="AD447" s="3"/>
      <c r="AE447" s="3"/>
      <c r="AF447" s="272"/>
    </row>
    <row r="448" spans="1:32" ht="20.100000000000001" customHeight="1">
      <c r="A448" s="233">
        <v>1984</v>
      </c>
      <c r="B448" s="228">
        <v>72526.900065316469</v>
      </c>
      <c r="C448" s="246">
        <v>-4.2404816399534155</v>
      </c>
      <c r="D448" s="46">
        <v>53154.571752123375</v>
      </c>
      <c r="E448" s="118">
        <v>-0.4426435264748676</v>
      </c>
      <c r="F448" s="46">
        <v>19372.328313193095</v>
      </c>
      <c r="G448" s="230">
        <v>-13.313908013240365</v>
      </c>
      <c r="H448" s="119"/>
      <c r="I448" s="119"/>
      <c r="J448" s="119"/>
      <c r="K448" s="119"/>
      <c r="L448" s="119"/>
      <c r="M448" s="119"/>
      <c r="N448" s="119"/>
      <c r="O448" s="119"/>
      <c r="P448" s="119"/>
      <c r="Q448" s="119"/>
      <c r="R448" s="119"/>
      <c r="S448" s="119"/>
      <c r="T448" s="119"/>
      <c r="AA448" s="3"/>
      <c r="AB448" s="3"/>
      <c r="AC448" s="3"/>
      <c r="AD448" s="3"/>
      <c r="AE448" s="3"/>
      <c r="AF448" s="272"/>
    </row>
    <row r="449" spans="1:32" ht="20.100000000000001" customHeight="1">
      <c r="A449" s="233">
        <v>1985</v>
      </c>
      <c r="B449" s="228">
        <v>67487.076736014453</v>
      </c>
      <c r="C449" s="246">
        <v>-6.9489021656285388</v>
      </c>
      <c r="D449" s="46">
        <v>48618.919332988487</v>
      </c>
      <c r="E449" s="118">
        <v>-8.5329488501686654</v>
      </c>
      <c r="F449" s="46">
        <v>18868.157403025962</v>
      </c>
      <c r="G449" s="230">
        <v>-2.6025313117565645</v>
      </c>
      <c r="H449" s="119"/>
      <c r="I449" s="119"/>
      <c r="J449" s="119"/>
      <c r="K449" s="119"/>
      <c r="L449" s="119"/>
      <c r="M449" s="119"/>
      <c r="N449" s="119"/>
      <c r="O449" s="119"/>
      <c r="P449" s="119"/>
      <c r="Q449" s="119"/>
      <c r="R449" s="119"/>
      <c r="S449" s="119"/>
      <c r="T449" s="119"/>
      <c r="AA449" s="3"/>
      <c r="AB449" s="3"/>
      <c r="AC449" s="3"/>
      <c r="AD449" s="3"/>
      <c r="AE449" s="3"/>
      <c r="AF449" s="272"/>
    </row>
    <row r="450" spans="1:32" ht="20.100000000000001" customHeight="1">
      <c r="A450" s="233">
        <v>1986</v>
      </c>
      <c r="B450" s="228">
        <v>47878.275775133698</v>
      </c>
      <c r="C450" s="246">
        <v>-29.055638367006836</v>
      </c>
      <c r="D450" s="46">
        <v>30223.294144826563</v>
      </c>
      <c r="E450" s="118">
        <v>-37.836351446175165</v>
      </c>
      <c r="F450" s="46">
        <v>17654.981630307135</v>
      </c>
      <c r="G450" s="230">
        <v>-6.429752237090554</v>
      </c>
      <c r="H450" s="119"/>
      <c r="I450" s="119"/>
      <c r="J450" s="119"/>
      <c r="K450" s="119"/>
      <c r="L450" s="119"/>
      <c r="M450" s="119"/>
      <c r="N450" s="119"/>
      <c r="O450" s="119"/>
      <c r="P450" s="119"/>
      <c r="Q450" s="119"/>
      <c r="R450" s="119"/>
      <c r="S450" s="119"/>
      <c r="T450" s="119"/>
      <c r="AA450" s="3"/>
      <c r="AB450" s="3"/>
      <c r="AC450" s="3"/>
      <c r="AD450" s="3"/>
      <c r="AE450" s="3"/>
      <c r="AF450" s="272"/>
    </row>
    <row r="451" spans="1:32" ht="20.100000000000001" customHeight="1">
      <c r="A451" s="233">
        <v>1987</v>
      </c>
      <c r="B451" s="228">
        <v>53188.53805488738</v>
      </c>
      <c r="C451" s="246">
        <v>11.091172757962269</v>
      </c>
      <c r="D451" s="46">
        <v>35801.922053186601</v>
      </c>
      <c r="E451" s="118">
        <v>18.458040614725491</v>
      </c>
      <c r="F451" s="46">
        <v>17386.616001700779</v>
      </c>
      <c r="G451" s="230">
        <v>-1.5200561191503539</v>
      </c>
      <c r="H451" s="119"/>
      <c r="I451" s="119"/>
      <c r="J451" s="119"/>
      <c r="K451" s="119"/>
      <c r="L451" s="119"/>
      <c r="M451" s="119"/>
      <c r="N451" s="119"/>
      <c r="O451" s="119"/>
      <c r="P451" s="119"/>
      <c r="Q451" s="119"/>
      <c r="R451" s="119"/>
      <c r="S451" s="119"/>
      <c r="T451" s="119"/>
      <c r="AA451" s="3"/>
      <c r="AB451" s="3"/>
      <c r="AC451" s="3"/>
      <c r="AD451" s="3"/>
      <c r="AE451" s="3"/>
      <c r="AF451" s="272"/>
    </row>
    <row r="452" spans="1:32" ht="20.100000000000001" customHeight="1">
      <c r="A452" s="233">
        <v>1988</v>
      </c>
      <c r="B452" s="228">
        <v>42934.92995231165</v>
      </c>
      <c r="C452" s="246">
        <v>-19.277852856182335</v>
      </c>
      <c r="D452" s="46">
        <v>24861.348733048322</v>
      </c>
      <c r="E452" s="118">
        <v>-30.558620020135194</v>
      </c>
      <c r="F452" s="46">
        <v>18073.581219263328</v>
      </c>
      <c r="G452" s="230">
        <v>3.9511151422182849</v>
      </c>
      <c r="H452" s="119"/>
      <c r="I452" s="119"/>
      <c r="J452" s="119"/>
      <c r="K452" s="119"/>
      <c r="L452" s="119"/>
      <c r="M452" s="119"/>
      <c r="N452" s="119"/>
      <c r="O452" s="119"/>
      <c r="P452" s="119"/>
      <c r="Q452" s="119"/>
      <c r="R452" s="119"/>
      <c r="S452" s="119"/>
      <c r="T452" s="119"/>
      <c r="AA452" s="3"/>
      <c r="AB452" s="3"/>
      <c r="AC452" s="3"/>
      <c r="AD452" s="3"/>
      <c r="AE452" s="3"/>
      <c r="AF452" s="272"/>
    </row>
    <row r="453" spans="1:32" ht="20.100000000000001" customHeight="1">
      <c r="A453" s="233">
        <v>1989</v>
      </c>
      <c r="B453" s="228">
        <v>66503.050326167955</v>
      </c>
      <c r="C453" s="246">
        <v>54.892648945820355</v>
      </c>
      <c r="D453" s="46">
        <v>47225.541060057243</v>
      </c>
      <c r="E453" s="118">
        <v>89.955668001551686</v>
      </c>
      <c r="F453" s="46">
        <v>19277.509266110712</v>
      </c>
      <c r="G453" s="230">
        <v>6.6612589516249443</v>
      </c>
      <c r="H453" s="119"/>
      <c r="I453" s="119"/>
      <c r="J453" s="119"/>
      <c r="K453" s="119"/>
      <c r="L453" s="119"/>
      <c r="M453" s="119"/>
      <c r="N453" s="119"/>
      <c r="O453" s="119"/>
      <c r="P453" s="119"/>
      <c r="Q453" s="119"/>
      <c r="R453" s="119"/>
      <c r="S453" s="119"/>
      <c r="T453" s="119"/>
      <c r="AA453" s="3"/>
      <c r="AB453" s="3"/>
      <c r="AC453" s="3"/>
      <c r="AD453" s="3"/>
      <c r="AE453" s="3"/>
      <c r="AF453" s="272"/>
    </row>
    <row r="454" spans="1:32" ht="20.100000000000001" customHeight="1">
      <c r="A454" s="233">
        <v>1990</v>
      </c>
      <c r="B454" s="228">
        <v>114092.92384315634</v>
      </c>
      <c r="C454" s="246">
        <v>71.560437128193627</v>
      </c>
      <c r="D454" s="46">
        <v>85602.020586517989</v>
      </c>
      <c r="E454" s="118">
        <v>81.262127791520612</v>
      </c>
      <c r="F454" s="46">
        <v>28490.903256638354</v>
      </c>
      <c r="G454" s="230">
        <v>47.793487547296962</v>
      </c>
      <c r="H454" s="119"/>
      <c r="I454" s="119"/>
      <c r="J454" s="119"/>
      <c r="K454" s="119"/>
      <c r="L454" s="119"/>
      <c r="M454" s="119"/>
      <c r="N454" s="119"/>
      <c r="O454" s="119"/>
      <c r="P454" s="119"/>
      <c r="Q454" s="119"/>
      <c r="R454" s="119"/>
      <c r="S454" s="119"/>
      <c r="T454" s="119"/>
      <c r="AA454" s="3"/>
      <c r="AB454" s="3"/>
      <c r="AC454" s="3"/>
      <c r="AD454" s="3"/>
      <c r="AE454" s="3"/>
      <c r="AF454" s="272"/>
    </row>
    <row r="455" spans="1:32" ht="20.100000000000001" customHeight="1">
      <c r="A455" s="233">
        <v>1991</v>
      </c>
      <c r="B455" s="228">
        <v>97197.334850196479</v>
      </c>
      <c r="C455" s="246">
        <v>-14.808621274520277</v>
      </c>
      <c r="D455" s="46">
        <v>75169.576468118175</v>
      </c>
      <c r="E455" s="118">
        <v>-12.187147040361907</v>
      </c>
      <c r="F455" s="46">
        <v>22027.758382078304</v>
      </c>
      <c r="G455" s="230">
        <v>-22.684941984259993</v>
      </c>
      <c r="H455" s="119"/>
      <c r="I455" s="119"/>
      <c r="J455" s="119"/>
      <c r="K455" s="119"/>
      <c r="L455" s="119"/>
      <c r="M455" s="119"/>
      <c r="N455" s="119"/>
      <c r="O455" s="119"/>
      <c r="P455" s="119"/>
      <c r="Q455" s="119"/>
      <c r="R455" s="119"/>
      <c r="S455" s="119"/>
      <c r="T455" s="119"/>
      <c r="AA455" s="3"/>
      <c r="AB455" s="3"/>
      <c r="AC455" s="3"/>
      <c r="AD455" s="3"/>
      <c r="AE455" s="3"/>
      <c r="AF455" s="272"/>
    </row>
    <row r="456" spans="1:32" ht="20.100000000000001" customHeight="1">
      <c r="A456" s="233">
        <v>1992</v>
      </c>
      <c r="B456" s="228">
        <v>111568.83109241004</v>
      </c>
      <c r="C456" s="246">
        <v>14.785895379089723</v>
      </c>
      <c r="D456" s="46">
        <v>80757.411158675459</v>
      </c>
      <c r="E456" s="118">
        <v>7.4336386515723802</v>
      </c>
      <c r="F456" s="46">
        <v>30811.419933734582</v>
      </c>
      <c r="G456" s="230">
        <v>39.875421726082806</v>
      </c>
      <c r="H456" s="119"/>
      <c r="I456" s="119"/>
      <c r="J456" s="119"/>
      <c r="K456" s="119"/>
      <c r="L456" s="119"/>
      <c r="M456" s="119"/>
      <c r="N456" s="119"/>
      <c r="O456" s="119"/>
      <c r="P456" s="119"/>
      <c r="Q456" s="119"/>
      <c r="R456" s="119"/>
      <c r="S456" s="119"/>
      <c r="T456" s="119"/>
      <c r="AA456" s="3"/>
      <c r="AB456" s="3"/>
      <c r="AC456" s="3"/>
      <c r="AD456" s="3"/>
      <c r="AE456" s="3"/>
      <c r="AF456" s="272"/>
    </row>
    <row r="457" spans="1:32" ht="20.100000000000001" customHeight="1">
      <c r="A457" s="233">
        <v>1993</v>
      </c>
      <c r="B457" s="228">
        <v>110156.20831236045</v>
      </c>
      <c r="C457" s="246">
        <v>-1.2661446447167179</v>
      </c>
      <c r="D457" s="46">
        <v>75632.746269425043</v>
      </c>
      <c r="E457" s="118">
        <v>-6.3457518210697401</v>
      </c>
      <c r="F457" s="46">
        <v>34523.462042935411</v>
      </c>
      <c r="G457" s="230">
        <v>12.047617789716398</v>
      </c>
      <c r="H457" s="119"/>
      <c r="I457" s="119"/>
      <c r="J457" s="119"/>
      <c r="K457" s="119"/>
      <c r="L457" s="119"/>
      <c r="M457" s="119"/>
      <c r="N457" s="119"/>
      <c r="O457" s="119"/>
      <c r="P457" s="119"/>
      <c r="Q457" s="119"/>
      <c r="R457" s="119"/>
      <c r="S457" s="119"/>
      <c r="T457" s="119"/>
      <c r="AA457" s="3"/>
      <c r="AB457" s="3"/>
      <c r="AC457" s="3"/>
      <c r="AD457" s="3"/>
      <c r="AE457" s="3"/>
      <c r="AF457" s="272"/>
    </row>
    <row r="458" spans="1:32" ht="20.100000000000001" customHeight="1">
      <c r="A458" s="233">
        <v>1994</v>
      </c>
      <c r="B458" s="228">
        <v>108174.09055450035</v>
      </c>
      <c r="C458" s="246">
        <v>-1.7993699930552935</v>
      </c>
      <c r="D458" s="46">
        <v>70516.152418522135</v>
      </c>
      <c r="E458" s="118">
        <v>-6.7650509908448413</v>
      </c>
      <c r="F458" s="46">
        <v>37657.938135978206</v>
      </c>
      <c r="G458" s="230">
        <v>9.0792635140258398</v>
      </c>
      <c r="H458" s="119"/>
      <c r="I458" s="119"/>
      <c r="J458" s="119"/>
      <c r="K458" s="119"/>
      <c r="L458" s="119"/>
      <c r="M458" s="119"/>
      <c r="N458" s="119"/>
      <c r="O458" s="119"/>
      <c r="P458" s="119"/>
      <c r="Q458" s="119"/>
      <c r="R458" s="119"/>
      <c r="S458" s="119"/>
      <c r="T458" s="119"/>
      <c r="AA458" s="3"/>
      <c r="AB458" s="3"/>
      <c r="AC458" s="3"/>
      <c r="AD458" s="3"/>
      <c r="AE458" s="3"/>
      <c r="AF458" s="272"/>
    </row>
    <row r="459" spans="1:32" ht="20.100000000000001" customHeight="1">
      <c r="A459" s="233">
        <v>1995</v>
      </c>
      <c r="B459" s="228">
        <v>117195.65878304835</v>
      </c>
      <c r="C459" s="246">
        <v>8.339860480733833</v>
      </c>
      <c r="D459" s="46">
        <v>76065.142314088574</v>
      </c>
      <c r="E459" s="118">
        <v>7.8691047444456501</v>
      </c>
      <c r="F459" s="46">
        <v>41130.516468959773</v>
      </c>
      <c r="G459" s="230">
        <v>9.2213713890614883</v>
      </c>
      <c r="H459" s="119"/>
      <c r="I459" s="119"/>
      <c r="J459" s="119"/>
      <c r="K459" s="119"/>
      <c r="L459" s="119"/>
      <c r="M459" s="119"/>
      <c r="N459" s="119"/>
      <c r="O459" s="119"/>
      <c r="P459" s="119"/>
      <c r="Q459" s="119"/>
      <c r="R459" s="119"/>
      <c r="S459" s="119"/>
      <c r="T459" s="119"/>
      <c r="AA459" s="3"/>
      <c r="AB459" s="3"/>
      <c r="AC459" s="3"/>
      <c r="AD459" s="3"/>
      <c r="AE459" s="3"/>
      <c r="AF459" s="272"/>
    </row>
    <row r="460" spans="1:32" ht="20.100000000000001" customHeight="1">
      <c r="A460" s="233">
        <v>1996</v>
      </c>
      <c r="B460" s="228">
        <v>132795.90940882146</v>
      </c>
      <c r="C460" s="246">
        <v>13.311287114015187</v>
      </c>
      <c r="D460" s="46">
        <v>89380.403569529837</v>
      </c>
      <c r="E460" s="118">
        <v>17.505076373169487</v>
      </c>
      <c r="F460" s="46">
        <v>43415.505839291625</v>
      </c>
      <c r="G460" s="230">
        <v>5.5554599516305103</v>
      </c>
      <c r="H460" s="119"/>
      <c r="I460" s="119"/>
      <c r="J460" s="119"/>
      <c r="K460" s="119"/>
      <c r="L460" s="119"/>
      <c r="M460" s="119"/>
      <c r="N460" s="119"/>
      <c r="O460" s="119"/>
      <c r="P460" s="119"/>
      <c r="Q460" s="119"/>
      <c r="R460" s="119"/>
      <c r="S460" s="119"/>
      <c r="T460" s="119"/>
      <c r="AA460" s="3"/>
      <c r="AB460" s="3"/>
      <c r="AC460" s="3"/>
      <c r="AD460" s="3"/>
      <c r="AE460" s="3"/>
      <c r="AF460" s="272"/>
    </row>
    <row r="461" spans="1:32" ht="20.100000000000001" customHeight="1">
      <c r="A461" s="233">
        <v>1997</v>
      </c>
      <c r="B461" s="228">
        <v>135272.47871658538</v>
      </c>
      <c r="C461" s="246">
        <v>1.8649439721366718</v>
      </c>
      <c r="D461" s="46">
        <v>91877.671908525459</v>
      </c>
      <c r="E461" s="118">
        <v>2.7939774707472367</v>
      </c>
      <c r="F461" s="46">
        <v>43394.806808059919</v>
      </c>
      <c r="G461" s="230">
        <v>-4.7676586582511504E-2</v>
      </c>
      <c r="H461" s="119"/>
      <c r="I461" s="119"/>
      <c r="J461" s="119"/>
      <c r="K461" s="119"/>
      <c r="L461" s="119"/>
      <c r="M461" s="119"/>
      <c r="N461" s="119"/>
      <c r="O461" s="119"/>
      <c r="P461" s="119"/>
      <c r="Q461" s="119"/>
      <c r="R461" s="119"/>
      <c r="S461" s="119"/>
      <c r="T461" s="119"/>
      <c r="AA461" s="3"/>
      <c r="AB461" s="3"/>
      <c r="AC461" s="3"/>
      <c r="AD461" s="3"/>
      <c r="AE461" s="3"/>
      <c r="AF461" s="272"/>
    </row>
    <row r="462" spans="1:32" ht="20.100000000000001" customHeight="1">
      <c r="A462" s="233">
        <v>1998</v>
      </c>
      <c r="B462" s="228">
        <v>123410.74609375029</v>
      </c>
      <c r="C462" s="246">
        <v>-8.7687700671820039</v>
      </c>
      <c r="D462" s="46">
        <v>74809.80638060288</v>
      </c>
      <c r="E462" s="118">
        <v>-18.576728353451927</v>
      </c>
      <c r="F462" s="46">
        <v>48600.939713147418</v>
      </c>
      <c r="G462" s="230">
        <v>11.997133500593307</v>
      </c>
      <c r="H462" s="119"/>
      <c r="I462" s="119"/>
      <c r="J462" s="119"/>
      <c r="K462" s="119"/>
      <c r="L462" s="119"/>
      <c r="M462" s="119"/>
      <c r="N462" s="119"/>
      <c r="O462" s="119"/>
      <c r="P462" s="119"/>
      <c r="Q462" s="119"/>
      <c r="R462" s="119"/>
      <c r="S462" s="119"/>
      <c r="T462" s="119"/>
      <c r="AA462" s="3"/>
      <c r="AB462" s="3"/>
      <c r="AC462" s="3"/>
      <c r="AD462" s="3"/>
      <c r="AE462" s="3"/>
      <c r="AF462" s="272"/>
    </row>
    <row r="463" spans="1:32" ht="20.100000000000001" customHeight="1">
      <c r="A463" s="233">
        <v>1999</v>
      </c>
      <c r="B463" s="228">
        <v>141986.99131895846</v>
      </c>
      <c r="C463" s="246">
        <v>15.052372514705098</v>
      </c>
      <c r="D463" s="46">
        <v>90976.949447363659</v>
      </c>
      <c r="E463" s="118">
        <v>21.610994398927758</v>
      </c>
      <c r="F463" s="46">
        <v>51010.041871594804</v>
      </c>
      <c r="G463" s="230">
        <v>4.9569044809964424</v>
      </c>
      <c r="H463" s="119"/>
      <c r="I463" s="119"/>
      <c r="J463" s="119"/>
      <c r="K463" s="119"/>
      <c r="L463" s="119"/>
      <c r="M463" s="119"/>
      <c r="N463" s="119"/>
      <c r="O463" s="119"/>
      <c r="P463" s="119"/>
      <c r="Q463" s="119"/>
      <c r="R463" s="119"/>
      <c r="S463" s="119"/>
      <c r="T463" s="119"/>
      <c r="AA463" s="3"/>
      <c r="AB463" s="3"/>
      <c r="AC463" s="3"/>
      <c r="AD463" s="3"/>
      <c r="AE463" s="3"/>
      <c r="AF463" s="272"/>
    </row>
    <row r="464" spans="1:32" ht="20.100000000000001" customHeight="1">
      <c r="A464" s="233">
        <v>2000</v>
      </c>
      <c r="B464" s="228">
        <v>187835.83924312299</v>
      </c>
      <c r="C464" s="246">
        <v>32.290879254684711</v>
      </c>
      <c r="D464" s="46">
        <v>132213.77671350644</v>
      </c>
      <c r="E464" s="118">
        <v>45.326676170870172</v>
      </c>
      <c r="F464" s="46">
        <v>55622.06252961656</v>
      </c>
      <c r="G464" s="230">
        <v>9.0413975146920649</v>
      </c>
      <c r="H464" s="119"/>
      <c r="I464" s="119"/>
      <c r="J464" s="119"/>
      <c r="K464" s="119"/>
      <c r="L464" s="119"/>
      <c r="M464" s="119"/>
      <c r="N464" s="119"/>
      <c r="O464" s="119"/>
      <c r="P464" s="119"/>
      <c r="Q464" s="119"/>
      <c r="R464" s="119"/>
      <c r="S464" s="119"/>
      <c r="T464" s="119"/>
      <c r="AA464" s="3"/>
      <c r="AB464" s="3"/>
      <c r="AC464" s="3"/>
      <c r="AD464" s="3"/>
      <c r="AE464" s="3"/>
      <c r="AF464" s="272"/>
    </row>
    <row r="465" spans="1:32" ht="20.100000000000001" customHeight="1">
      <c r="A465" s="233">
        <v>2001</v>
      </c>
      <c r="B465" s="228">
        <v>177844.56060326804</v>
      </c>
      <c r="C465" s="246">
        <v>-5.3191545767380717</v>
      </c>
      <c r="D465" s="46">
        <v>120401.41895326803</v>
      </c>
      <c r="E465" s="118">
        <v>-8.9342866181294767</v>
      </c>
      <c r="F465" s="46">
        <v>57443.141650000005</v>
      </c>
      <c r="G465" s="231">
        <v>3.2740230001607529</v>
      </c>
      <c r="H465" s="120"/>
      <c r="I465" s="120"/>
      <c r="J465" s="120"/>
      <c r="K465" s="120"/>
      <c r="L465" s="120"/>
      <c r="M465" s="120"/>
      <c r="N465" s="120"/>
      <c r="O465" s="120"/>
      <c r="P465" s="120"/>
      <c r="Q465" s="120"/>
      <c r="R465" s="120"/>
      <c r="S465" s="120"/>
      <c r="T465" s="120"/>
      <c r="AA465" s="3"/>
      <c r="AB465" s="3"/>
      <c r="AC465" s="3"/>
      <c r="AD465" s="3"/>
      <c r="AE465" s="3"/>
      <c r="AF465" s="272"/>
    </row>
    <row r="466" spans="1:32" ht="20.100000000000001" customHeight="1">
      <c r="A466" s="233">
        <v>2002</v>
      </c>
      <c r="B466" s="228">
        <v>187017.81035811896</v>
      </c>
      <c r="C466" s="246">
        <v>5.1580153611301256</v>
      </c>
      <c r="D466" s="46">
        <v>121782.02245811897</v>
      </c>
      <c r="E466" s="118">
        <v>1.1466671380233322</v>
      </c>
      <c r="F466" s="46">
        <v>65235.787900000003</v>
      </c>
      <c r="G466" s="231">
        <v>13.56584272058177</v>
      </c>
      <c r="H466" s="120"/>
      <c r="I466" s="120"/>
      <c r="J466" s="120"/>
      <c r="K466" s="120"/>
      <c r="L466" s="120"/>
      <c r="M466" s="120"/>
      <c r="N466" s="120"/>
      <c r="O466" s="120"/>
      <c r="P466" s="120"/>
      <c r="Q466" s="120"/>
      <c r="R466" s="120"/>
      <c r="S466" s="120"/>
      <c r="T466" s="120"/>
      <c r="AA466" s="3"/>
      <c r="AB466" s="3"/>
      <c r="AC466" s="3"/>
      <c r="AD466" s="3"/>
      <c r="AE466" s="3"/>
      <c r="AF466" s="272"/>
    </row>
    <row r="467" spans="1:32" ht="20.100000000000001" customHeight="1">
      <c r="A467" s="233">
        <v>2003</v>
      </c>
      <c r="B467" s="228">
        <v>222064.04890230001</v>
      </c>
      <c r="C467" s="246">
        <v>18.739519234596585</v>
      </c>
      <c r="D467" s="46">
        <v>149977.70439999999</v>
      </c>
      <c r="E467" s="118">
        <v>23.152581450663263</v>
      </c>
      <c r="F467" s="46">
        <v>72086.344502300009</v>
      </c>
      <c r="G467" s="231">
        <v>10.501224592858804</v>
      </c>
      <c r="H467" s="120"/>
      <c r="I467" s="120"/>
      <c r="J467" s="120"/>
      <c r="K467" s="120"/>
      <c r="L467" s="120"/>
      <c r="M467" s="120"/>
      <c r="N467" s="120"/>
      <c r="O467" s="120"/>
      <c r="P467" s="120"/>
      <c r="Q467" s="120"/>
      <c r="R467" s="120"/>
      <c r="S467" s="120"/>
      <c r="T467" s="120"/>
      <c r="AA467" s="3"/>
      <c r="AB467" s="3"/>
      <c r="AC467" s="3"/>
      <c r="AD467" s="3"/>
      <c r="AE467" s="3"/>
      <c r="AF467" s="272"/>
    </row>
    <row r="468" spans="1:32" ht="20.100000000000001" customHeight="1">
      <c r="A468" s="233">
        <v>2004</v>
      </c>
      <c r="B468" s="228">
        <v>291134.94220200001</v>
      </c>
      <c r="C468" s="246">
        <v>31.104041217445598</v>
      </c>
      <c r="D468" s="46">
        <v>204495.00099999999</v>
      </c>
      <c r="E468" s="118">
        <v>36.350267406813316</v>
      </c>
      <c r="F468" s="46">
        <v>86639.941202000002</v>
      </c>
      <c r="G468" s="231">
        <v>20.189117370538384</v>
      </c>
      <c r="H468" s="120"/>
      <c r="I468" s="120"/>
      <c r="J468" s="120"/>
      <c r="K468" s="120"/>
      <c r="L468" s="120"/>
      <c r="M468" s="120"/>
      <c r="N468" s="120"/>
      <c r="O468" s="120"/>
      <c r="P468" s="120"/>
      <c r="Q468" s="120"/>
      <c r="R468" s="120"/>
      <c r="S468" s="120"/>
      <c r="T468" s="120"/>
      <c r="AA468" s="3"/>
      <c r="AB468" s="3"/>
      <c r="AC468" s="3"/>
      <c r="AD468" s="3"/>
      <c r="AE468" s="3"/>
      <c r="AF468" s="272"/>
    </row>
    <row r="469" spans="1:32" ht="20.100000000000001" customHeight="1">
      <c r="A469" s="233">
        <v>2005</v>
      </c>
      <c r="B469" s="228">
        <v>383430.31921300001</v>
      </c>
      <c r="C469" s="246">
        <v>31.701923621027305</v>
      </c>
      <c r="D469" s="46">
        <v>284938.11100000003</v>
      </c>
      <c r="E469" s="118">
        <v>39.337445710958974</v>
      </c>
      <c r="F469" s="46">
        <v>98492.208213000005</v>
      </c>
      <c r="G469" s="231">
        <v>13.679911189420807</v>
      </c>
      <c r="H469" s="120"/>
      <c r="I469" s="120"/>
      <c r="J469" s="120"/>
      <c r="K469" s="120"/>
      <c r="L469" s="120"/>
      <c r="M469" s="120"/>
      <c r="N469" s="120"/>
      <c r="O469" s="120"/>
      <c r="P469" s="120"/>
      <c r="Q469" s="120"/>
      <c r="R469" s="120"/>
      <c r="S469" s="120"/>
      <c r="T469" s="120"/>
      <c r="AA469" s="3"/>
      <c r="AB469" s="3"/>
      <c r="AC469" s="3"/>
      <c r="AD469" s="3"/>
      <c r="AE469" s="3"/>
      <c r="AF469" s="272"/>
    </row>
    <row r="470" spans="1:32" ht="20.100000000000001" customHeight="1">
      <c r="A470" s="233">
        <v>2006</v>
      </c>
      <c r="B470" s="228">
        <v>492249.534591</v>
      </c>
      <c r="C470" s="246">
        <v>28.380440962872768</v>
      </c>
      <c r="D470" s="46">
        <v>377292.79200000002</v>
      </c>
      <c r="E470" s="118">
        <v>32.412189677217299</v>
      </c>
      <c r="F470" s="46">
        <v>114956.742591</v>
      </c>
      <c r="G470" s="231">
        <v>16.716585684010326</v>
      </c>
      <c r="H470" s="120"/>
      <c r="I470" s="120"/>
      <c r="J470" s="120"/>
      <c r="K470" s="120"/>
      <c r="L470" s="120"/>
      <c r="M470" s="120"/>
      <c r="N470" s="120"/>
      <c r="O470" s="120"/>
      <c r="P470" s="120"/>
      <c r="Q470" s="120"/>
      <c r="R470" s="120"/>
      <c r="S470" s="120"/>
      <c r="T470" s="120"/>
      <c r="AA470" s="3"/>
      <c r="AB470" s="3"/>
      <c r="AC470" s="3"/>
      <c r="AD470" s="3"/>
      <c r="AE470" s="3"/>
      <c r="AF470" s="272"/>
    </row>
    <row r="471" spans="1:32" ht="20.100000000000001" customHeight="1">
      <c r="A471" s="233">
        <v>2007</v>
      </c>
      <c r="B471" s="228">
        <v>545367</v>
      </c>
      <c r="C471" s="246">
        <v>10.790759904554136</v>
      </c>
      <c r="D471" s="46">
        <v>407934</v>
      </c>
      <c r="E471" s="118">
        <v>8.121334054004393</v>
      </c>
      <c r="F471" s="46">
        <v>137433</v>
      </c>
      <c r="G471" s="231">
        <v>19.551926144051748</v>
      </c>
      <c r="H471" s="120"/>
      <c r="I471" s="120"/>
      <c r="J471" s="120"/>
      <c r="K471" s="120"/>
      <c r="L471" s="120"/>
      <c r="M471" s="120"/>
      <c r="N471" s="120"/>
      <c r="O471" s="120"/>
      <c r="P471" s="120"/>
      <c r="Q471" s="120"/>
      <c r="R471" s="120"/>
      <c r="S471" s="120"/>
      <c r="T471" s="120"/>
      <c r="AA471" s="3"/>
      <c r="AB471" s="3"/>
      <c r="AC471" s="3"/>
      <c r="AD471" s="3"/>
      <c r="AE471" s="3"/>
      <c r="AF471" s="272"/>
    </row>
    <row r="472" spans="1:32" ht="20.100000000000001" customHeight="1">
      <c r="A472" s="233">
        <v>2008</v>
      </c>
      <c r="B472" s="228">
        <v>705159.12021122966</v>
      </c>
      <c r="C472" s="246">
        <v>29.299924676636039</v>
      </c>
      <c r="D472" s="46">
        <v>537434.80763722584</v>
      </c>
      <c r="E472" s="118">
        <v>31.745529334947776</v>
      </c>
      <c r="F472" s="46">
        <v>167724.31257400376</v>
      </c>
      <c r="G472" s="231">
        <v>22.040785381970679</v>
      </c>
      <c r="H472" s="120"/>
      <c r="I472" s="120"/>
      <c r="J472" s="120"/>
      <c r="K472" s="120"/>
      <c r="L472" s="120"/>
      <c r="M472" s="120"/>
      <c r="N472" s="120"/>
      <c r="O472" s="120"/>
      <c r="P472" s="120"/>
      <c r="Q472" s="120"/>
      <c r="R472" s="120"/>
      <c r="S472" s="120"/>
      <c r="T472" s="120"/>
      <c r="AA472" s="3"/>
      <c r="AB472" s="3"/>
      <c r="AC472" s="3"/>
      <c r="AD472" s="3"/>
      <c r="AE472" s="3"/>
      <c r="AF472" s="272"/>
    </row>
    <row r="473" spans="1:32" ht="20.100000000000001" customHeight="1">
      <c r="A473" s="233">
        <v>2009</v>
      </c>
      <c r="B473" s="228">
        <v>535310.82681124576</v>
      </c>
      <c r="C473" s="246">
        <v>-24.086520124579252</v>
      </c>
      <c r="D473" s="46">
        <v>369321.76537430345</v>
      </c>
      <c r="E473" s="118">
        <v>-31.280639041972975</v>
      </c>
      <c r="F473" s="46">
        <v>165989.06143694231</v>
      </c>
      <c r="G473" s="231">
        <v>-1.0345853325801073</v>
      </c>
      <c r="H473" s="120"/>
      <c r="I473" s="120"/>
      <c r="J473" s="120"/>
      <c r="K473" s="120"/>
      <c r="L473" s="120"/>
      <c r="M473" s="120"/>
      <c r="N473" s="120"/>
      <c r="O473" s="120"/>
      <c r="P473" s="120"/>
      <c r="Q473" s="120"/>
      <c r="R473" s="120"/>
      <c r="S473" s="120"/>
      <c r="T473" s="120"/>
      <c r="AA473" s="3"/>
      <c r="AB473" s="3"/>
      <c r="AC473" s="3"/>
      <c r="AD473" s="3"/>
      <c r="AE473" s="3"/>
      <c r="AF473" s="272"/>
    </row>
    <row r="474" spans="1:32" s="27" customFormat="1" ht="20.100000000000001" customHeight="1">
      <c r="A474" s="233" t="s">
        <v>13</v>
      </c>
      <c r="B474" s="228">
        <v>620316.47685125005</v>
      </c>
      <c r="C474" s="246">
        <v>15.879680698103613</v>
      </c>
      <c r="D474" s="46">
        <v>443284.74331115105</v>
      </c>
      <c r="E474" s="118">
        <v>20.026704318898439</v>
      </c>
      <c r="F474" s="46">
        <v>177031.73354009897</v>
      </c>
      <c r="G474" s="231">
        <v>6.6526504864609137</v>
      </c>
      <c r="H474" s="120"/>
      <c r="I474" s="120"/>
      <c r="J474" s="120"/>
      <c r="K474" s="120"/>
      <c r="L474" s="120"/>
      <c r="M474" s="120"/>
      <c r="N474" s="120"/>
      <c r="O474" s="120"/>
      <c r="P474" s="120"/>
      <c r="Q474" s="120"/>
      <c r="R474" s="120"/>
      <c r="S474" s="120"/>
      <c r="T474" s="120"/>
      <c r="Z474" s="270"/>
      <c r="AA474" s="3"/>
      <c r="AB474" s="3"/>
      <c r="AC474" s="3"/>
      <c r="AD474" s="3"/>
      <c r="AE474" s="3"/>
      <c r="AF474" s="272"/>
    </row>
    <row r="475" spans="1:32" ht="20.100000000000001" customHeight="1">
      <c r="A475" s="710" t="s">
        <v>14</v>
      </c>
      <c r="B475" s="711"/>
      <c r="C475" s="711"/>
      <c r="D475" s="711"/>
      <c r="E475" s="711"/>
      <c r="F475" s="711"/>
      <c r="G475" s="712"/>
      <c r="H475" s="364"/>
      <c r="I475" s="364"/>
      <c r="J475" s="364"/>
      <c r="K475" s="364"/>
      <c r="L475" s="364"/>
      <c r="M475" s="364"/>
      <c r="N475" s="364"/>
      <c r="O475" s="364"/>
      <c r="P475" s="364"/>
      <c r="Q475" s="364"/>
      <c r="R475" s="364"/>
      <c r="S475" s="364"/>
      <c r="T475" s="364"/>
    </row>
    <row r="476" spans="1:32" ht="20.100000000000001" customHeight="1">
      <c r="A476" s="206"/>
      <c r="B476" s="236">
        <f>B474/B434*100-100</f>
        <v>18886.182364995955</v>
      </c>
      <c r="C476" s="236" t="s">
        <v>4</v>
      </c>
      <c r="D476" s="236">
        <f t="shared" ref="D476" si="20">D474/D434*100-100</f>
        <v>17566.828317965083</v>
      </c>
      <c r="E476" s="236" t="s">
        <v>4</v>
      </c>
      <c r="F476" s="236">
        <f t="shared" ref="F476" si="21">F474/F434*100-100</f>
        <v>23253.149043834252</v>
      </c>
      <c r="G476" s="236" t="s">
        <v>4</v>
      </c>
      <c r="H476" s="380"/>
      <c r="I476" s="380"/>
      <c r="J476" s="380"/>
      <c r="K476" s="380"/>
      <c r="L476" s="380"/>
      <c r="M476" s="380"/>
      <c r="N476" s="380"/>
      <c r="O476" s="380"/>
      <c r="P476" s="380"/>
      <c r="Q476" s="380"/>
      <c r="R476" s="380"/>
      <c r="S476" s="380"/>
      <c r="T476" s="380"/>
    </row>
    <row r="477" spans="1:32" s="2" customFormat="1" ht="15" customHeight="1">
      <c r="A477" s="140" t="s">
        <v>15</v>
      </c>
      <c r="B477" s="78"/>
      <c r="C477" s="78"/>
      <c r="D477" s="78"/>
      <c r="E477" s="141"/>
      <c r="F477" s="142"/>
      <c r="G477" s="143"/>
      <c r="H477" s="143"/>
      <c r="I477" s="143"/>
      <c r="J477" s="143"/>
      <c r="K477" s="143"/>
      <c r="L477" s="143"/>
      <c r="M477" s="143"/>
      <c r="N477" s="143"/>
      <c r="O477" s="143"/>
      <c r="P477" s="143"/>
      <c r="Q477" s="143"/>
      <c r="R477" s="143"/>
      <c r="S477" s="143"/>
      <c r="T477" s="143"/>
      <c r="Z477" s="271"/>
      <c r="AF477" s="271"/>
    </row>
    <row r="478" spans="1:32" s="2" customFormat="1" ht="15" customHeight="1">
      <c r="A478" s="144" t="s">
        <v>263</v>
      </c>
      <c r="B478" s="145"/>
      <c r="C478" s="145"/>
      <c r="D478" s="145"/>
      <c r="E478" s="146"/>
      <c r="F478" s="146"/>
      <c r="G478" s="145"/>
      <c r="H478" s="145"/>
      <c r="I478" s="145"/>
      <c r="J478" s="145"/>
      <c r="K478" s="145"/>
      <c r="L478" s="145"/>
      <c r="M478" s="145"/>
      <c r="N478" s="145"/>
      <c r="O478" s="145"/>
      <c r="P478" s="145"/>
      <c r="Q478" s="145"/>
      <c r="R478" s="145"/>
      <c r="S478" s="145"/>
      <c r="T478" s="145"/>
      <c r="Z478" s="271"/>
      <c r="AF478" s="271"/>
    </row>
    <row r="479" spans="1:32" s="44" customFormat="1" ht="15" customHeight="1">
      <c r="A479" s="191" t="s">
        <v>269</v>
      </c>
      <c r="D479" s="192"/>
      <c r="E479" s="192"/>
      <c r="F479" s="192"/>
      <c r="G479" s="192"/>
      <c r="H479" s="192"/>
      <c r="I479" s="192"/>
      <c r="J479" s="192"/>
      <c r="K479" s="192"/>
      <c r="L479" s="192"/>
      <c r="M479" s="192"/>
      <c r="N479" s="192"/>
      <c r="O479" s="192"/>
      <c r="P479" s="192"/>
      <c r="Q479" s="192"/>
      <c r="R479" s="192"/>
      <c r="S479" s="192"/>
      <c r="T479" s="192"/>
      <c r="Z479" s="262"/>
      <c r="AF479" s="262"/>
    </row>
    <row r="480" spans="1:32" s="6" customFormat="1" ht="39.950000000000003" customHeight="1">
      <c r="A480" s="707" t="s">
        <v>199</v>
      </c>
      <c r="B480" s="707"/>
      <c r="C480" s="707"/>
      <c r="D480" s="707"/>
      <c r="E480" s="707"/>
      <c r="F480" s="707"/>
      <c r="G480" s="707"/>
      <c r="H480" s="372"/>
      <c r="I480" s="372"/>
      <c r="J480" s="372"/>
      <c r="K480" s="372"/>
      <c r="L480" s="372"/>
      <c r="M480" s="372"/>
      <c r="N480" s="372"/>
      <c r="O480" s="372"/>
      <c r="P480" s="372"/>
      <c r="Q480" s="372"/>
      <c r="R480" s="372"/>
      <c r="S480" s="372"/>
      <c r="T480" s="372"/>
      <c r="U480" s="109">
        <v>20.026704318898595</v>
      </c>
      <c r="V480" s="109">
        <v>2.0580889206743649</v>
      </c>
      <c r="W480" s="109">
        <v>28.876374078653896</v>
      </c>
      <c r="X480" s="109">
        <v>10.800000000000011</v>
      </c>
      <c r="Y480" s="109">
        <v>-0.63624936836264112</v>
      </c>
      <c r="Z480" s="365">
        <v>2.0363100671232814</v>
      </c>
      <c r="AA480" s="366">
        <f t="shared" ref="AA480:AA481" si="22">U480-B480</f>
        <v>20.026704318898595</v>
      </c>
      <c r="AB480" s="366">
        <f t="shared" ref="AB480:AB481" si="23">V480-C480</f>
        <v>2.0580889206743649</v>
      </c>
      <c r="AC480" s="366">
        <f t="shared" ref="AC480:AC481" si="24">W480-D480</f>
        <v>28.876374078653896</v>
      </c>
      <c r="AD480" s="366">
        <f t="shared" ref="AD480:AD481" si="25">X480-E480</f>
        <v>10.800000000000011</v>
      </c>
      <c r="AE480" s="366">
        <f t="shared" ref="AE480:AE481" si="26">Y480-F480</f>
        <v>-0.63624936836264112</v>
      </c>
      <c r="AF480" s="367">
        <f t="shared" ref="AF480:AF481" si="27">Z480-G480</f>
        <v>2.0363100671232814</v>
      </c>
    </row>
    <row r="481" spans="1:33" s="211" customFormat="1" ht="15" customHeight="1">
      <c r="A481" s="209" t="s">
        <v>293</v>
      </c>
      <c r="B481" s="210"/>
      <c r="C481" s="210"/>
      <c r="D481" s="210"/>
      <c r="E481" s="210"/>
      <c r="F481" s="210"/>
      <c r="G481" s="210"/>
      <c r="H481" s="210"/>
      <c r="I481" s="210"/>
      <c r="J481" s="210"/>
      <c r="K481" s="210"/>
      <c r="L481" s="210"/>
      <c r="M481" s="210"/>
      <c r="N481" s="210"/>
      <c r="O481" s="210"/>
      <c r="P481" s="210"/>
      <c r="Q481" s="210"/>
      <c r="R481" s="210"/>
      <c r="S481" s="210"/>
      <c r="T481" s="210"/>
      <c r="U481" s="31">
        <v>43628.626772721072</v>
      </c>
      <c r="V481" s="31">
        <v>99.684180160320651</v>
      </c>
      <c r="W481" s="31">
        <v>38215.605839260817</v>
      </c>
      <c r="X481" s="31">
        <v>497.12838702895039</v>
      </c>
      <c r="Y481" s="31">
        <v>283.13053833519973</v>
      </c>
      <c r="Z481" s="259">
        <v>4533.0778279357828</v>
      </c>
      <c r="AA481" s="252">
        <f t="shared" si="22"/>
        <v>43628.626772721072</v>
      </c>
      <c r="AB481" s="252">
        <f t="shared" si="23"/>
        <v>99.684180160320651</v>
      </c>
      <c r="AC481" s="252">
        <f t="shared" si="24"/>
        <v>38215.605839260817</v>
      </c>
      <c r="AD481" s="252">
        <f t="shared" si="25"/>
        <v>497.12838702895039</v>
      </c>
      <c r="AE481" s="252">
        <f t="shared" si="26"/>
        <v>283.13053833519973</v>
      </c>
      <c r="AF481" s="273">
        <f t="shared" si="27"/>
        <v>4533.0778279357828</v>
      </c>
    </row>
    <row r="482" spans="1:33" ht="15" customHeight="1">
      <c r="A482" s="131"/>
      <c r="B482" s="113"/>
      <c r="C482" s="113"/>
      <c r="D482" s="113"/>
      <c r="E482" s="113"/>
      <c r="F482" s="113"/>
      <c r="G482" s="113"/>
      <c r="H482" s="113"/>
      <c r="I482" s="113"/>
      <c r="J482" s="113"/>
      <c r="K482" s="113"/>
      <c r="L482" s="113"/>
      <c r="M482" s="113"/>
      <c r="N482" s="113"/>
      <c r="O482" s="113"/>
      <c r="P482" s="113"/>
      <c r="Q482" s="113"/>
      <c r="R482" s="113"/>
      <c r="S482" s="113"/>
      <c r="T482" s="113"/>
    </row>
    <row r="483" spans="1:33" ht="24.95" customHeight="1">
      <c r="A483" s="721" t="s">
        <v>276</v>
      </c>
      <c r="B483" s="721"/>
      <c r="C483" s="721"/>
      <c r="D483" s="721"/>
      <c r="E483" s="721"/>
      <c r="F483" s="721"/>
      <c r="G483" s="721"/>
      <c r="H483" s="111"/>
      <c r="I483" s="111"/>
      <c r="J483" s="111"/>
      <c r="K483" s="111"/>
      <c r="L483" s="111"/>
      <c r="M483" s="111"/>
      <c r="N483" s="111"/>
      <c r="O483" s="111"/>
      <c r="P483" s="111"/>
      <c r="Q483" s="111"/>
      <c r="R483" s="111"/>
      <c r="S483" s="111"/>
      <c r="T483" s="111"/>
    </row>
    <row r="484" spans="1:33" s="37" customFormat="1" ht="15" customHeight="1">
      <c r="A484" s="759" t="s">
        <v>17</v>
      </c>
      <c r="B484" s="759"/>
      <c r="C484" s="759"/>
      <c r="D484" s="759"/>
      <c r="E484" s="759"/>
      <c r="F484" s="759"/>
      <c r="G484" s="759"/>
      <c r="H484" s="376"/>
      <c r="I484" s="376"/>
      <c r="J484" s="376"/>
      <c r="K484" s="376"/>
      <c r="L484" s="376"/>
      <c r="M484" s="376"/>
      <c r="N484" s="376"/>
      <c r="O484" s="376"/>
      <c r="P484" s="376"/>
      <c r="Q484" s="376"/>
      <c r="R484" s="376"/>
      <c r="S484" s="376"/>
      <c r="T484" s="376"/>
      <c r="Z484" s="265"/>
      <c r="AF484" s="265"/>
    </row>
    <row r="485" spans="1:33" s="31" customFormat="1" ht="39.950000000000003" customHeight="1">
      <c r="A485" s="251" t="s">
        <v>6</v>
      </c>
      <c r="B485" s="239" t="s">
        <v>29</v>
      </c>
      <c r="C485" s="239" t="s">
        <v>30</v>
      </c>
      <c r="D485" s="250" t="s">
        <v>31</v>
      </c>
      <c r="E485" s="240" t="s">
        <v>32</v>
      </c>
      <c r="F485" s="239" t="s">
        <v>33</v>
      </c>
      <c r="G485" s="241" t="s">
        <v>34</v>
      </c>
      <c r="H485" s="226"/>
      <c r="I485" s="226"/>
      <c r="J485" s="226"/>
      <c r="K485" s="226"/>
      <c r="L485" s="226"/>
      <c r="M485" s="226"/>
      <c r="N485" s="226"/>
      <c r="O485" s="226"/>
      <c r="P485" s="226"/>
      <c r="Q485" s="226"/>
      <c r="R485" s="226"/>
      <c r="S485" s="226"/>
      <c r="T485" s="226"/>
      <c r="Z485" s="259"/>
      <c r="AF485" s="259"/>
    </row>
    <row r="486" spans="1:33" s="31" customFormat="1" ht="20.100000000000001" customHeight="1">
      <c r="A486" s="233">
        <v>1970</v>
      </c>
      <c r="B486" s="228">
        <v>2509.1359656242462</v>
      </c>
      <c r="C486" s="120">
        <v>9.8502154308617251E-2</v>
      </c>
      <c r="D486" s="46">
        <v>2142.8910886485519</v>
      </c>
      <c r="E486" s="72">
        <v>10.393574640142326</v>
      </c>
      <c r="F486" s="72">
        <v>10.28050041060097</v>
      </c>
      <c r="G486" s="247">
        <v>345.47229977064245</v>
      </c>
      <c r="H486" s="72"/>
      <c r="I486" s="72"/>
      <c r="J486" s="72"/>
      <c r="K486" s="72"/>
      <c r="L486" s="72"/>
      <c r="M486" s="72"/>
      <c r="N486" s="72"/>
      <c r="O486" s="72"/>
      <c r="P486" s="72"/>
      <c r="Q486" s="72"/>
      <c r="R486" s="72"/>
      <c r="S486" s="72"/>
      <c r="T486" s="72"/>
      <c r="U486" s="31">
        <v>2509.1359656242462</v>
      </c>
      <c r="V486" s="31">
        <v>9.8502154308617251E-2</v>
      </c>
      <c r="W486" s="31">
        <v>2142.8910886485519</v>
      </c>
      <c r="X486" s="31">
        <v>10.393574640142326</v>
      </c>
      <c r="Y486" s="31">
        <v>10.28050041060097</v>
      </c>
      <c r="Z486" s="259">
        <v>345.47229977064245</v>
      </c>
      <c r="AA486" s="252">
        <f>U486-B486</f>
        <v>0</v>
      </c>
      <c r="AB486" s="252">
        <f t="shared" ref="AB486:AB526" si="28">V486-C486</f>
        <v>0</v>
      </c>
      <c r="AC486" s="252">
        <f t="shared" ref="AC486:AC526" si="29">W486-D486</f>
        <v>0</v>
      </c>
      <c r="AD486" s="252">
        <f t="shared" ref="AD486:AD526" si="30">X486-E486</f>
        <v>0</v>
      </c>
      <c r="AE486" s="252">
        <f t="shared" ref="AE486:AE526" si="31">Y486-F486</f>
        <v>0</v>
      </c>
      <c r="AF486" s="273">
        <f t="shared" ref="AF486:AF526" si="32">Z486-G486</f>
        <v>0</v>
      </c>
      <c r="AG486" s="252"/>
    </row>
    <row r="487" spans="1:33" s="31" customFormat="1" ht="20.100000000000001" customHeight="1">
      <c r="A487" s="233">
        <v>1971</v>
      </c>
      <c r="B487" s="228">
        <v>4100.1369419207058</v>
      </c>
      <c r="C487" s="120">
        <v>9.8502154308617251E-2</v>
      </c>
      <c r="D487" s="46">
        <v>3548.7114105172154</v>
      </c>
      <c r="E487" s="72">
        <v>13.548766941614103</v>
      </c>
      <c r="F487" s="72">
        <v>21.116703546099295</v>
      </c>
      <c r="G487" s="247">
        <v>516.66155876146831</v>
      </c>
      <c r="H487" s="72"/>
      <c r="I487" s="72"/>
      <c r="J487" s="72"/>
      <c r="K487" s="72"/>
      <c r="L487" s="72"/>
      <c r="M487" s="72"/>
      <c r="N487" s="72"/>
      <c r="O487" s="72"/>
      <c r="P487" s="72"/>
      <c r="Q487" s="72"/>
      <c r="R487" s="72"/>
      <c r="S487" s="72"/>
      <c r="T487" s="72"/>
      <c r="U487" s="31">
        <v>4100.1369419207058</v>
      </c>
      <c r="V487" s="31">
        <v>9.8502154308617251E-2</v>
      </c>
      <c r="W487" s="31">
        <v>3548.7114105172154</v>
      </c>
      <c r="X487" s="31">
        <v>13.548766941614103</v>
      </c>
      <c r="Y487" s="31">
        <v>21.116703546099295</v>
      </c>
      <c r="Z487" s="259">
        <v>516.66155876146831</v>
      </c>
      <c r="AA487" s="252">
        <f t="shared" ref="AA487:AA526" si="33">U487-B487</f>
        <v>0</v>
      </c>
      <c r="AB487" s="252">
        <f t="shared" si="28"/>
        <v>0</v>
      </c>
      <c r="AC487" s="252">
        <f t="shared" si="29"/>
        <v>0</v>
      </c>
      <c r="AD487" s="252">
        <f t="shared" si="30"/>
        <v>0</v>
      </c>
      <c r="AE487" s="252">
        <f t="shared" si="31"/>
        <v>0</v>
      </c>
      <c r="AF487" s="273">
        <f t="shared" si="32"/>
        <v>0</v>
      </c>
      <c r="AG487" s="252"/>
    </row>
    <row r="488" spans="1:33" s="31" customFormat="1" ht="20.100000000000001" customHeight="1">
      <c r="A488" s="233">
        <v>1972</v>
      </c>
      <c r="B488" s="228">
        <v>5288.8081380102676</v>
      </c>
      <c r="C488" s="120">
        <v>0.39400861723446901</v>
      </c>
      <c r="D488" s="46">
        <v>4409.3433117009317</v>
      </c>
      <c r="E488" s="72">
        <v>17.075158337376681</v>
      </c>
      <c r="F488" s="72">
        <v>36.815305524449421</v>
      </c>
      <c r="G488" s="247">
        <v>825.18035383027586</v>
      </c>
      <c r="H488" s="72"/>
      <c r="I488" s="72"/>
      <c r="J488" s="72"/>
      <c r="K488" s="72"/>
      <c r="L488" s="72"/>
      <c r="M488" s="72"/>
      <c r="N488" s="72"/>
      <c r="O488" s="72"/>
      <c r="P488" s="72"/>
      <c r="Q488" s="72"/>
      <c r="R488" s="72"/>
      <c r="S488" s="72"/>
      <c r="T488" s="72"/>
      <c r="U488" s="31">
        <v>5288.8081380102676</v>
      </c>
      <c r="V488" s="31">
        <v>0.39400861723446901</v>
      </c>
      <c r="W488" s="31">
        <v>4409.3433117009317</v>
      </c>
      <c r="X488" s="31">
        <v>17.075158337376681</v>
      </c>
      <c r="Y488" s="31">
        <v>36.815305524449421</v>
      </c>
      <c r="Z488" s="259">
        <v>825.18035383027586</v>
      </c>
      <c r="AA488" s="252">
        <f t="shared" si="33"/>
        <v>0</v>
      </c>
      <c r="AB488" s="252">
        <f t="shared" si="28"/>
        <v>0</v>
      </c>
      <c r="AC488" s="252">
        <f t="shared" si="29"/>
        <v>0</v>
      </c>
      <c r="AD488" s="252">
        <f t="shared" si="30"/>
        <v>0</v>
      </c>
      <c r="AE488" s="252">
        <f t="shared" si="31"/>
        <v>0</v>
      </c>
      <c r="AF488" s="273">
        <f t="shared" si="32"/>
        <v>0</v>
      </c>
      <c r="AG488" s="252"/>
    </row>
    <row r="489" spans="1:33" s="31" customFormat="1" ht="20.100000000000001" customHeight="1">
      <c r="A489" s="233">
        <v>1973</v>
      </c>
      <c r="B489" s="228">
        <v>8663.4575057470101</v>
      </c>
      <c r="C489" s="120">
        <v>0.6895150801603207</v>
      </c>
      <c r="D489" s="46">
        <v>7633.1856424250391</v>
      </c>
      <c r="E489" s="72">
        <v>24.406340449619925</v>
      </c>
      <c r="F489" s="72">
        <v>64.32259040686823</v>
      </c>
      <c r="G489" s="247">
        <v>940.85341738532179</v>
      </c>
      <c r="H489" s="72"/>
      <c r="I489" s="72"/>
      <c r="J489" s="72"/>
      <c r="K489" s="72"/>
      <c r="L489" s="72"/>
      <c r="M489" s="72"/>
      <c r="N489" s="72"/>
      <c r="O489" s="72"/>
      <c r="P489" s="72"/>
      <c r="Q489" s="72"/>
      <c r="R489" s="72"/>
      <c r="S489" s="72"/>
      <c r="T489" s="72"/>
      <c r="U489" s="31">
        <v>8663.4575057470101</v>
      </c>
      <c r="V489" s="31">
        <v>0.6895150801603207</v>
      </c>
      <c r="W489" s="31">
        <v>7633.1856424250391</v>
      </c>
      <c r="X489" s="31">
        <v>24.406340449619925</v>
      </c>
      <c r="Y489" s="31">
        <v>64.32259040686823</v>
      </c>
      <c r="Z489" s="259">
        <v>940.85341738532179</v>
      </c>
      <c r="AA489" s="252">
        <f t="shared" si="33"/>
        <v>0</v>
      </c>
      <c r="AB489" s="252">
        <f t="shared" si="28"/>
        <v>0</v>
      </c>
      <c r="AC489" s="252">
        <f t="shared" si="29"/>
        <v>0</v>
      </c>
      <c r="AD489" s="252">
        <f t="shared" si="30"/>
        <v>0</v>
      </c>
      <c r="AE489" s="252">
        <f t="shared" si="31"/>
        <v>0</v>
      </c>
      <c r="AF489" s="273">
        <f t="shared" si="32"/>
        <v>0</v>
      </c>
      <c r="AG489" s="252"/>
    </row>
    <row r="490" spans="1:33" s="31" customFormat="1" ht="20.100000000000001" customHeight="1">
      <c r="A490" s="233" t="s">
        <v>28</v>
      </c>
      <c r="B490" s="228">
        <v>30538.878089915979</v>
      </c>
      <c r="C490" s="120">
        <v>1.1820258517034068</v>
      </c>
      <c r="D490" s="46">
        <v>28785.581676611167</v>
      </c>
      <c r="E490" s="72">
        <v>30.995124373281577</v>
      </c>
      <c r="F490" s="72">
        <v>78.49300989175066</v>
      </c>
      <c r="G490" s="247">
        <v>1642.6262531880748</v>
      </c>
      <c r="H490" s="72"/>
      <c r="I490" s="72"/>
      <c r="J490" s="72"/>
      <c r="K490" s="72"/>
      <c r="L490" s="72"/>
      <c r="M490" s="72"/>
      <c r="N490" s="72"/>
      <c r="O490" s="72"/>
      <c r="P490" s="72"/>
      <c r="Q490" s="72"/>
      <c r="R490" s="72"/>
      <c r="S490" s="72"/>
      <c r="T490" s="72"/>
      <c r="U490" s="31">
        <v>30538.878089915979</v>
      </c>
      <c r="V490" s="31">
        <v>1.1820258517034068</v>
      </c>
      <c r="W490" s="31">
        <v>28785.581676611167</v>
      </c>
      <c r="X490" s="31">
        <v>30.995124373281577</v>
      </c>
      <c r="Y490" s="31">
        <v>78.49300989175066</v>
      </c>
      <c r="Z490" s="259">
        <v>1642.6262531880748</v>
      </c>
      <c r="AA490" s="252">
        <f t="shared" si="33"/>
        <v>0</v>
      </c>
      <c r="AB490" s="252">
        <f t="shared" si="28"/>
        <v>0</v>
      </c>
      <c r="AC490" s="252">
        <f t="shared" si="29"/>
        <v>0</v>
      </c>
      <c r="AD490" s="252">
        <f t="shared" si="30"/>
        <v>0</v>
      </c>
      <c r="AE490" s="252">
        <f t="shared" si="31"/>
        <v>0</v>
      </c>
      <c r="AF490" s="273">
        <f t="shared" si="32"/>
        <v>0</v>
      </c>
      <c r="AG490" s="252"/>
    </row>
    <row r="491" spans="1:33" s="31" customFormat="1" ht="20.100000000000001" customHeight="1">
      <c r="A491" s="233" t="s">
        <v>35</v>
      </c>
      <c r="B491" s="228">
        <v>30077.832476587733</v>
      </c>
      <c r="C491" s="46">
        <v>77.028684669338688</v>
      </c>
      <c r="D491" s="46">
        <v>27318.030149977621</v>
      </c>
      <c r="E491" s="72">
        <v>125.83649296458029</v>
      </c>
      <c r="F491" s="72">
        <v>106.83384886151551</v>
      </c>
      <c r="G491" s="247">
        <v>2450.1033001146807</v>
      </c>
      <c r="H491" s="72"/>
      <c r="I491" s="72"/>
      <c r="J491" s="72"/>
      <c r="K491" s="72"/>
      <c r="L491" s="72"/>
      <c r="M491" s="72"/>
      <c r="N491" s="72"/>
      <c r="O491" s="72"/>
      <c r="P491" s="72"/>
      <c r="Q491" s="72"/>
      <c r="R491" s="72"/>
      <c r="S491" s="72"/>
      <c r="T491" s="72"/>
      <c r="U491" s="31">
        <v>30077.832476587733</v>
      </c>
      <c r="V491" s="31">
        <v>77.028684669338688</v>
      </c>
      <c r="W491" s="31">
        <v>27318.030149977621</v>
      </c>
      <c r="X491" s="31">
        <v>125.83649296458029</v>
      </c>
      <c r="Y491" s="31">
        <v>106.83384886151551</v>
      </c>
      <c r="Z491" s="259">
        <v>2450.1033001146807</v>
      </c>
      <c r="AA491" s="252">
        <f t="shared" si="33"/>
        <v>0</v>
      </c>
      <c r="AB491" s="252">
        <f t="shared" si="28"/>
        <v>0</v>
      </c>
      <c r="AC491" s="252">
        <f t="shared" si="29"/>
        <v>0</v>
      </c>
      <c r="AD491" s="252">
        <f t="shared" si="30"/>
        <v>0</v>
      </c>
      <c r="AE491" s="252">
        <f t="shared" si="31"/>
        <v>0</v>
      </c>
      <c r="AF491" s="273">
        <f t="shared" si="32"/>
        <v>0</v>
      </c>
      <c r="AG491" s="252"/>
    </row>
    <row r="492" spans="1:33" s="31" customFormat="1" ht="20.100000000000001" customHeight="1">
      <c r="A492" s="233">
        <v>1976</v>
      </c>
      <c r="B492" s="228">
        <v>37164.936335005339</v>
      </c>
      <c r="C492" s="46">
        <v>136.03147510020042</v>
      </c>
      <c r="D492" s="46">
        <v>33171.408139714375</v>
      </c>
      <c r="E492" s="72">
        <v>265.96415105935631</v>
      </c>
      <c r="F492" s="72">
        <v>173.93495289287048</v>
      </c>
      <c r="G492" s="247">
        <v>3417.5976162385346</v>
      </c>
      <c r="H492" s="72"/>
      <c r="I492" s="72"/>
      <c r="J492" s="72"/>
      <c r="K492" s="72"/>
      <c r="L492" s="72"/>
      <c r="M492" s="72"/>
      <c r="N492" s="72"/>
      <c r="O492" s="72"/>
      <c r="P492" s="72"/>
      <c r="Q492" s="72"/>
      <c r="R492" s="72"/>
      <c r="S492" s="72"/>
      <c r="T492" s="72"/>
      <c r="U492" s="31">
        <v>37164.936335005339</v>
      </c>
      <c r="V492" s="31">
        <v>136.03147510020042</v>
      </c>
      <c r="W492" s="31">
        <v>33171.408139714375</v>
      </c>
      <c r="X492" s="31">
        <v>265.96415105935631</v>
      </c>
      <c r="Y492" s="31">
        <v>173.93495289287048</v>
      </c>
      <c r="Z492" s="259">
        <v>3417.5976162385346</v>
      </c>
      <c r="AA492" s="252">
        <f t="shared" si="33"/>
        <v>0</v>
      </c>
      <c r="AB492" s="252">
        <f t="shared" si="28"/>
        <v>0</v>
      </c>
      <c r="AC492" s="252">
        <f t="shared" si="29"/>
        <v>0</v>
      </c>
      <c r="AD492" s="252">
        <f t="shared" si="30"/>
        <v>0</v>
      </c>
      <c r="AE492" s="252">
        <f t="shared" si="31"/>
        <v>0</v>
      </c>
      <c r="AF492" s="273">
        <f t="shared" si="32"/>
        <v>0</v>
      </c>
      <c r="AG492" s="252"/>
    </row>
    <row r="493" spans="1:33" s="31" customFormat="1" ht="20.100000000000001" customHeight="1">
      <c r="A493" s="233">
        <v>1977</v>
      </c>
      <c r="B493" s="228">
        <v>43628.626772721072</v>
      </c>
      <c r="C493" s="46">
        <v>99.684180160320651</v>
      </c>
      <c r="D493" s="46">
        <v>38215.605839260817</v>
      </c>
      <c r="E493" s="72">
        <v>497.12838702895039</v>
      </c>
      <c r="F493" s="72">
        <v>283.13053833519973</v>
      </c>
      <c r="G493" s="247">
        <v>4533.0778279357828</v>
      </c>
      <c r="H493" s="72"/>
      <c r="I493" s="72"/>
      <c r="J493" s="72"/>
      <c r="K493" s="72"/>
      <c r="L493" s="72"/>
      <c r="M493" s="72"/>
      <c r="N493" s="72"/>
      <c r="O493" s="72"/>
      <c r="P493" s="72"/>
      <c r="Q493" s="72"/>
      <c r="R493" s="72"/>
      <c r="S493" s="72"/>
      <c r="T493" s="72"/>
      <c r="U493" s="31">
        <v>43628.626772721072</v>
      </c>
      <c r="V493" s="31">
        <v>99.684180160320651</v>
      </c>
      <c r="W493" s="31">
        <v>38215.605839260817</v>
      </c>
      <c r="X493" s="31">
        <v>497.12838702895039</v>
      </c>
      <c r="Y493" s="31">
        <v>283.13053833519973</v>
      </c>
      <c r="Z493" s="259">
        <v>4533.0778279357828</v>
      </c>
      <c r="AA493" s="252">
        <f t="shared" si="33"/>
        <v>0</v>
      </c>
      <c r="AB493" s="252">
        <f t="shared" si="28"/>
        <v>0</v>
      </c>
      <c r="AC493" s="252">
        <f t="shared" si="29"/>
        <v>0</v>
      </c>
      <c r="AD493" s="252">
        <f t="shared" si="30"/>
        <v>0</v>
      </c>
      <c r="AE493" s="252">
        <f t="shared" si="31"/>
        <v>0</v>
      </c>
      <c r="AF493" s="273">
        <f t="shared" si="32"/>
        <v>0</v>
      </c>
      <c r="AG493" s="252"/>
    </row>
    <row r="494" spans="1:33" s="31" customFormat="1" ht="20.100000000000001" customHeight="1">
      <c r="A494" s="233">
        <v>1978</v>
      </c>
      <c r="B494" s="228">
        <v>41256.355738071514</v>
      </c>
      <c r="C494" s="46">
        <v>129.82583937875754</v>
      </c>
      <c r="D494" s="46">
        <v>33781.729931316979</v>
      </c>
      <c r="E494" s="72">
        <v>795.85085815946957</v>
      </c>
      <c r="F494" s="72">
        <v>415.52671254199328</v>
      </c>
      <c r="G494" s="247">
        <v>6133.4223966743157</v>
      </c>
      <c r="H494" s="72"/>
      <c r="I494" s="72"/>
      <c r="J494" s="72"/>
      <c r="K494" s="72"/>
      <c r="L494" s="72"/>
      <c r="M494" s="72"/>
      <c r="N494" s="72"/>
      <c r="O494" s="72"/>
      <c r="P494" s="72"/>
      <c r="Q494" s="72"/>
      <c r="R494" s="72"/>
      <c r="S494" s="72"/>
      <c r="T494" s="72"/>
      <c r="U494" s="31">
        <v>41256.355738071514</v>
      </c>
      <c r="V494" s="31">
        <v>129.82583937875754</v>
      </c>
      <c r="W494" s="31">
        <v>33781.729931316979</v>
      </c>
      <c r="X494" s="31">
        <v>795.85085815946957</v>
      </c>
      <c r="Y494" s="31">
        <v>415.52671254199328</v>
      </c>
      <c r="Z494" s="259">
        <v>6133.4223966743157</v>
      </c>
      <c r="AA494" s="252">
        <f t="shared" si="33"/>
        <v>0</v>
      </c>
      <c r="AB494" s="252">
        <f t="shared" si="28"/>
        <v>0</v>
      </c>
      <c r="AC494" s="252">
        <f t="shared" si="29"/>
        <v>0</v>
      </c>
      <c r="AD494" s="252">
        <f t="shared" si="30"/>
        <v>0</v>
      </c>
      <c r="AE494" s="252">
        <f t="shared" si="31"/>
        <v>0</v>
      </c>
      <c r="AF494" s="273">
        <f t="shared" si="32"/>
        <v>0</v>
      </c>
      <c r="AG494" s="252"/>
    </row>
    <row r="495" spans="1:33" s="31" customFormat="1" ht="20.100000000000001" customHeight="1">
      <c r="A495" s="233">
        <v>1979</v>
      </c>
      <c r="B495" s="228">
        <v>60110.032066365144</v>
      </c>
      <c r="C495" s="46">
        <v>153.46635641282569</v>
      </c>
      <c r="D495" s="46">
        <v>50445.906926313437</v>
      </c>
      <c r="E495" s="72">
        <v>984.23439851204921</v>
      </c>
      <c r="F495" s="72">
        <v>586.40530044792831</v>
      </c>
      <c r="G495" s="247">
        <v>7940.0190846789046</v>
      </c>
      <c r="H495" s="72"/>
      <c r="I495" s="72"/>
      <c r="J495" s="72"/>
      <c r="K495" s="72"/>
      <c r="L495" s="72"/>
      <c r="M495" s="72"/>
      <c r="N495" s="72"/>
      <c r="O495" s="72"/>
      <c r="P495" s="72"/>
      <c r="Q495" s="72"/>
      <c r="R495" s="72"/>
      <c r="S495" s="72"/>
      <c r="T495" s="72"/>
      <c r="U495" s="31">
        <v>60110.032066365144</v>
      </c>
      <c r="V495" s="31">
        <v>153.46635641282569</v>
      </c>
      <c r="W495" s="31">
        <v>50445.906926313437</v>
      </c>
      <c r="X495" s="31">
        <v>984.23439851204921</v>
      </c>
      <c r="Y495" s="31">
        <v>586.40530044792831</v>
      </c>
      <c r="Z495" s="259">
        <v>7940.0190846789046</v>
      </c>
      <c r="AA495" s="252">
        <f t="shared" si="33"/>
        <v>0</v>
      </c>
      <c r="AB495" s="252">
        <f t="shared" si="28"/>
        <v>0</v>
      </c>
      <c r="AC495" s="252">
        <f t="shared" si="29"/>
        <v>0</v>
      </c>
      <c r="AD495" s="252">
        <f t="shared" si="30"/>
        <v>0</v>
      </c>
      <c r="AE495" s="252">
        <f t="shared" si="31"/>
        <v>0</v>
      </c>
      <c r="AF495" s="273">
        <f t="shared" si="32"/>
        <v>0</v>
      </c>
      <c r="AG495" s="252"/>
    </row>
    <row r="496" spans="1:33" s="31" customFormat="1" ht="20.100000000000001" customHeight="1">
      <c r="A496" s="233">
        <v>1980</v>
      </c>
      <c r="B496" s="228">
        <v>79885.631080915424</v>
      </c>
      <c r="C496" s="46">
        <v>187.64660395791586</v>
      </c>
      <c r="D496" s="46">
        <v>69383.807660073144</v>
      </c>
      <c r="E496" s="72">
        <v>1265.9745110787644</v>
      </c>
      <c r="F496" s="72">
        <v>756.86711131019024</v>
      </c>
      <c r="G496" s="247">
        <v>8291.3351944954175</v>
      </c>
      <c r="H496" s="72"/>
      <c r="I496" s="72"/>
      <c r="J496" s="72"/>
      <c r="K496" s="72"/>
      <c r="L496" s="72"/>
      <c r="M496" s="72"/>
      <c r="N496" s="72"/>
      <c r="O496" s="72"/>
      <c r="P496" s="72"/>
      <c r="Q496" s="72"/>
      <c r="R496" s="72"/>
      <c r="S496" s="72"/>
      <c r="T496" s="72"/>
      <c r="U496" s="31">
        <v>79885.631080915424</v>
      </c>
      <c r="V496" s="31">
        <v>187.64660395791586</v>
      </c>
      <c r="W496" s="31">
        <v>69383.807660073144</v>
      </c>
      <c r="X496" s="31">
        <v>1265.9745110787644</v>
      </c>
      <c r="Y496" s="31">
        <v>756.86711131019024</v>
      </c>
      <c r="Z496" s="259">
        <v>8291.3351944954175</v>
      </c>
      <c r="AA496" s="252">
        <f t="shared" si="33"/>
        <v>0</v>
      </c>
      <c r="AB496" s="252">
        <f t="shared" si="28"/>
        <v>0</v>
      </c>
      <c r="AC496" s="252">
        <f t="shared" si="29"/>
        <v>0</v>
      </c>
      <c r="AD496" s="252">
        <f t="shared" si="30"/>
        <v>0</v>
      </c>
      <c r="AE496" s="252">
        <f t="shared" si="31"/>
        <v>0</v>
      </c>
      <c r="AF496" s="273">
        <f t="shared" si="32"/>
        <v>0</v>
      </c>
      <c r="AG496" s="252"/>
    </row>
    <row r="497" spans="1:33" s="31" customFormat="1" ht="20.100000000000001" customHeight="1">
      <c r="A497" s="233">
        <v>1981</v>
      </c>
      <c r="B497" s="228">
        <v>79756.738275237672</v>
      </c>
      <c r="C497" s="46">
        <v>217.59125886773549</v>
      </c>
      <c r="D497" s="46">
        <v>67246.772044669589</v>
      </c>
      <c r="E497" s="72">
        <v>2920.0376752385573</v>
      </c>
      <c r="F497" s="72">
        <v>1280.8947808883911</v>
      </c>
      <c r="G497" s="247">
        <v>8091.4425155733979</v>
      </c>
      <c r="H497" s="72"/>
      <c r="I497" s="72"/>
      <c r="J497" s="72"/>
      <c r="K497" s="72"/>
      <c r="L497" s="72"/>
      <c r="M497" s="72"/>
      <c r="N497" s="72"/>
      <c r="O497" s="72"/>
      <c r="P497" s="72"/>
      <c r="Q497" s="72"/>
      <c r="R497" s="72"/>
      <c r="S497" s="72"/>
      <c r="T497" s="72"/>
      <c r="U497" s="31">
        <v>79756.738275237672</v>
      </c>
      <c r="V497" s="31">
        <v>217.59125886773549</v>
      </c>
      <c r="W497" s="31">
        <v>67246.772044669589</v>
      </c>
      <c r="X497" s="31">
        <v>2920.0376752385573</v>
      </c>
      <c r="Y497" s="31">
        <v>1280.8947808883911</v>
      </c>
      <c r="Z497" s="259">
        <v>8091.4425155733979</v>
      </c>
      <c r="AA497" s="252">
        <f t="shared" si="33"/>
        <v>0</v>
      </c>
      <c r="AB497" s="252">
        <f t="shared" si="28"/>
        <v>0</v>
      </c>
      <c r="AC497" s="252">
        <f t="shared" si="29"/>
        <v>0</v>
      </c>
      <c r="AD497" s="252">
        <f t="shared" si="30"/>
        <v>0</v>
      </c>
      <c r="AE497" s="252">
        <f t="shared" si="31"/>
        <v>0</v>
      </c>
      <c r="AF497" s="273">
        <f t="shared" si="32"/>
        <v>0</v>
      </c>
      <c r="AG497" s="252"/>
    </row>
    <row r="498" spans="1:33" s="31" customFormat="1" ht="20.100000000000001" customHeight="1">
      <c r="A498" s="233">
        <v>1982</v>
      </c>
      <c r="B498" s="228">
        <v>67904.073210067625</v>
      </c>
      <c r="C498" s="46">
        <v>186.76008456913829</v>
      </c>
      <c r="D498" s="46">
        <v>51245.689432377185</v>
      </c>
      <c r="E498" s="72">
        <v>5770.1043212033001</v>
      </c>
      <c r="F498" s="72">
        <v>1621.9573282941396</v>
      </c>
      <c r="G498" s="247">
        <v>9079.5620436238587</v>
      </c>
      <c r="H498" s="72"/>
      <c r="I498" s="72"/>
      <c r="J498" s="72"/>
      <c r="K498" s="72"/>
      <c r="L498" s="72"/>
      <c r="M498" s="72"/>
      <c r="N498" s="72"/>
      <c r="O498" s="72"/>
      <c r="P498" s="72"/>
      <c r="Q498" s="72"/>
      <c r="R498" s="72"/>
      <c r="S498" s="72"/>
      <c r="T498" s="72"/>
      <c r="U498" s="31">
        <v>67904.073210067625</v>
      </c>
      <c r="V498" s="31">
        <v>186.76008456913829</v>
      </c>
      <c r="W498" s="31">
        <v>51245.689432377185</v>
      </c>
      <c r="X498" s="31">
        <v>5770.1043212033001</v>
      </c>
      <c r="Y498" s="31">
        <v>1621.9573282941396</v>
      </c>
      <c r="Z498" s="259">
        <v>9079.5620436238587</v>
      </c>
      <c r="AA498" s="252">
        <f t="shared" si="33"/>
        <v>0</v>
      </c>
      <c r="AB498" s="252">
        <f t="shared" si="28"/>
        <v>0</v>
      </c>
      <c r="AC498" s="252">
        <f t="shared" si="29"/>
        <v>0</v>
      </c>
      <c r="AD498" s="252">
        <f t="shared" si="30"/>
        <v>0</v>
      </c>
      <c r="AE498" s="252">
        <f t="shared" si="31"/>
        <v>0</v>
      </c>
      <c r="AF498" s="273">
        <f t="shared" si="32"/>
        <v>0</v>
      </c>
      <c r="AG498" s="252"/>
    </row>
    <row r="499" spans="1:33" s="31" customFormat="1" ht="20.100000000000001" customHeight="1">
      <c r="A499" s="233">
        <v>1983</v>
      </c>
      <c r="B499" s="228">
        <v>53390.903128548365</v>
      </c>
      <c r="C499" s="46">
        <v>232.95759493987978</v>
      </c>
      <c r="D499" s="46">
        <v>38937.408296858332</v>
      </c>
      <c r="E499" s="72">
        <v>5706.1652772117095</v>
      </c>
      <c r="F499" s="72">
        <v>1717.6771226577082</v>
      </c>
      <c r="G499" s="247">
        <v>6796.694836880738</v>
      </c>
      <c r="H499" s="72"/>
      <c r="I499" s="72"/>
      <c r="J499" s="72"/>
      <c r="K499" s="72"/>
      <c r="L499" s="72"/>
      <c r="M499" s="72"/>
      <c r="N499" s="72"/>
      <c r="O499" s="72"/>
      <c r="P499" s="72"/>
      <c r="Q499" s="72"/>
      <c r="R499" s="72"/>
      <c r="S499" s="72"/>
      <c r="T499" s="72"/>
      <c r="U499" s="31">
        <v>53390.903128548365</v>
      </c>
      <c r="V499" s="31">
        <v>232.95759493987978</v>
      </c>
      <c r="W499" s="31">
        <v>38937.408296858332</v>
      </c>
      <c r="X499" s="31">
        <v>5706.1652772117095</v>
      </c>
      <c r="Y499" s="31">
        <v>1717.6771226577082</v>
      </c>
      <c r="Z499" s="259">
        <v>6796.694836880738</v>
      </c>
      <c r="AA499" s="252">
        <f t="shared" si="33"/>
        <v>0</v>
      </c>
      <c r="AB499" s="252">
        <f t="shared" si="28"/>
        <v>0</v>
      </c>
      <c r="AC499" s="252">
        <f t="shared" si="29"/>
        <v>0</v>
      </c>
      <c r="AD499" s="252">
        <f t="shared" si="30"/>
        <v>0</v>
      </c>
      <c r="AE499" s="252">
        <f t="shared" si="31"/>
        <v>0</v>
      </c>
      <c r="AF499" s="273">
        <f t="shared" si="32"/>
        <v>0</v>
      </c>
      <c r="AG499" s="252"/>
    </row>
    <row r="500" spans="1:33" s="31" customFormat="1" ht="20.100000000000001" customHeight="1">
      <c r="A500" s="233">
        <v>1984</v>
      </c>
      <c r="B500" s="228">
        <v>53154.571752123375</v>
      </c>
      <c r="C500" s="46">
        <v>273.73748682364732</v>
      </c>
      <c r="D500" s="46">
        <v>36119.24227261699</v>
      </c>
      <c r="E500" s="72">
        <v>7088.8819034449298</v>
      </c>
      <c r="F500" s="72">
        <v>1908.0053059350505</v>
      </c>
      <c r="G500" s="247">
        <v>7764.7047833027573</v>
      </c>
      <c r="H500" s="72"/>
      <c r="I500" s="72"/>
      <c r="J500" s="72"/>
      <c r="K500" s="72"/>
      <c r="L500" s="72"/>
      <c r="M500" s="72"/>
      <c r="N500" s="72"/>
      <c r="O500" s="72"/>
      <c r="P500" s="72"/>
      <c r="Q500" s="72"/>
      <c r="R500" s="72"/>
      <c r="S500" s="72"/>
      <c r="T500" s="72"/>
      <c r="U500" s="31">
        <v>53154.571752123375</v>
      </c>
      <c r="V500" s="31">
        <v>273.73748682364732</v>
      </c>
      <c r="W500" s="31">
        <v>36119.24227261699</v>
      </c>
      <c r="X500" s="31">
        <v>7088.8819034449298</v>
      </c>
      <c r="Y500" s="31">
        <v>1908.0053059350505</v>
      </c>
      <c r="Z500" s="259">
        <v>7764.7047833027573</v>
      </c>
      <c r="AA500" s="252">
        <f t="shared" si="33"/>
        <v>0</v>
      </c>
      <c r="AB500" s="252">
        <f t="shared" si="28"/>
        <v>0</v>
      </c>
      <c r="AC500" s="252">
        <f t="shared" si="29"/>
        <v>0</v>
      </c>
      <c r="AD500" s="252">
        <f t="shared" si="30"/>
        <v>0</v>
      </c>
      <c r="AE500" s="252">
        <f t="shared" si="31"/>
        <v>0</v>
      </c>
      <c r="AF500" s="273">
        <f t="shared" si="32"/>
        <v>0</v>
      </c>
      <c r="AG500" s="252"/>
    </row>
    <row r="501" spans="1:33" s="31" customFormat="1" ht="20.100000000000001" customHeight="1">
      <c r="A501" s="233">
        <v>1985</v>
      </c>
      <c r="B501" s="228">
        <v>48618.919332988473</v>
      </c>
      <c r="C501" s="46">
        <v>342.09798191382771</v>
      </c>
      <c r="D501" s="46">
        <v>33663.61665202002</v>
      </c>
      <c r="E501" s="72">
        <v>6165.895355490863</v>
      </c>
      <c r="F501" s="72">
        <v>1406.2057453527436</v>
      </c>
      <c r="G501" s="247">
        <v>7041.1035982110134</v>
      </c>
      <c r="H501" s="72"/>
      <c r="I501" s="72"/>
      <c r="J501" s="72"/>
      <c r="K501" s="72"/>
      <c r="L501" s="72"/>
      <c r="M501" s="72"/>
      <c r="N501" s="72"/>
      <c r="O501" s="72"/>
      <c r="P501" s="72"/>
      <c r="Q501" s="72"/>
      <c r="R501" s="72"/>
      <c r="S501" s="72"/>
      <c r="T501" s="72"/>
      <c r="U501" s="31">
        <v>48618.919332988473</v>
      </c>
      <c r="V501" s="31">
        <v>342.09798191382771</v>
      </c>
      <c r="W501" s="31">
        <v>33663.61665202002</v>
      </c>
      <c r="X501" s="31">
        <v>6165.895355490863</v>
      </c>
      <c r="Y501" s="31">
        <v>1406.2057453527436</v>
      </c>
      <c r="Z501" s="259">
        <v>7041.1035982110134</v>
      </c>
      <c r="AA501" s="252">
        <f t="shared" si="33"/>
        <v>0</v>
      </c>
      <c r="AB501" s="252">
        <f t="shared" si="28"/>
        <v>0</v>
      </c>
      <c r="AC501" s="252">
        <f t="shared" si="29"/>
        <v>0</v>
      </c>
      <c r="AD501" s="252">
        <f t="shared" si="30"/>
        <v>0</v>
      </c>
      <c r="AE501" s="252">
        <f t="shared" si="31"/>
        <v>0</v>
      </c>
      <c r="AF501" s="273">
        <f t="shared" si="32"/>
        <v>0</v>
      </c>
      <c r="AG501" s="252"/>
    </row>
    <row r="502" spans="1:33" s="31" customFormat="1" ht="20.100000000000001" customHeight="1">
      <c r="A502" s="233">
        <v>1986</v>
      </c>
      <c r="B502" s="228">
        <v>30223.294144826566</v>
      </c>
      <c r="C502" s="46">
        <v>423.16525490981968</v>
      </c>
      <c r="D502" s="46">
        <v>19118.765789757603</v>
      </c>
      <c r="E502" s="72">
        <v>3968.6751166100612</v>
      </c>
      <c r="F502" s="72">
        <v>1422.3211243747667</v>
      </c>
      <c r="G502" s="247">
        <v>5290.3668591743144</v>
      </c>
      <c r="H502" s="72"/>
      <c r="I502" s="72"/>
      <c r="J502" s="72"/>
      <c r="K502" s="72"/>
      <c r="L502" s="72"/>
      <c r="M502" s="72"/>
      <c r="N502" s="72"/>
      <c r="O502" s="72"/>
      <c r="P502" s="72"/>
      <c r="Q502" s="72"/>
      <c r="R502" s="72"/>
      <c r="S502" s="72"/>
      <c r="T502" s="72"/>
      <c r="U502" s="31">
        <v>30223.294144826566</v>
      </c>
      <c r="V502" s="31">
        <v>423.16525490981968</v>
      </c>
      <c r="W502" s="31">
        <v>19118.765789757603</v>
      </c>
      <c r="X502" s="31">
        <v>3968.6751166100612</v>
      </c>
      <c r="Y502" s="31">
        <v>1422.3211243747667</v>
      </c>
      <c r="Z502" s="259">
        <v>5290.3668591743144</v>
      </c>
      <c r="AA502" s="252">
        <f t="shared" si="33"/>
        <v>0</v>
      </c>
      <c r="AB502" s="252">
        <f t="shared" si="28"/>
        <v>0</v>
      </c>
      <c r="AC502" s="252">
        <f t="shared" si="29"/>
        <v>0</v>
      </c>
      <c r="AD502" s="252">
        <f t="shared" si="30"/>
        <v>0</v>
      </c>
      <c r="AE502" s="252">
        <f t="shared" si="31"/>
        <v>0</v>
      </c>
      <c r="AF502" s="273">
        <f t="shared" si="32"/>
        <v>0</v>
      </c>
      <c r="AG502" s="252"/>
    </row>
    <row r="503" spans="1:33" s="31" customFormat="1" ht="20.100000000000001" customHeight="1">
      <c r="A503" s="233">
        <v>1987</v>
      </c>
      <c r="B503" s="228">
        <v>35801.922053186609</v>
      </c>
      <c r="C503" s="46">
        <v>363.27594509018041</v>
      </c>
      <c r="D503" s="46">
        <v>25190.119041309168</v>
      </c>
      <c r="E503" s="72">
        <v>4552.6640917030572</v>
      </c>
      <c r="F503" s="72">
        <v>1284.6457742814484</v>
      </c>
      <c r="G503" s="247">
        <v>4411.2172008027546</v>
      </c>
      <c r="H503" s="72"/>
      <c r="I503" s="72"/>
      <c r="J503" s="72"/>
      <c r="K503" s="72"/>
      <c r="L503" s="72"/>
      <c r="M503" s="72"/>
      <c r="N503" s="72"/>
      <c r="O503" s="72"/>
      <c r="P503" s="72"/>
      <c r="Q503" s="72"/>
      <c r="R503" s="72"/>
      <c r="S503" s="72"/>
      <c r="T503" s="72"/>
      <c r="U503" s="31">
        <v>35801.922053186609</v>
      </c>
      <c r="V503" s="31">
        <v>363.27594509018041</v>
      </c>
      <c r="W503" s="31">
        <v>25190.119041309168</v>
      </c>
      <c r="X503" s="31">
        <v>4552.6640917030572</v>
      </c>
      <c r="Y503" s="31">
        <v>1284.6457742814484</v>
      </c>
      <c r="Z503" s="259">
        <v>4411.2172008027546</v>
      </c>
      <c r="AA503" s="252">
        <f t="shared" si="33"/>
        <v>0</v>
      </c>
      <c r="AB503" s="252">
        <f t="shared" si="28"/>
        <v>0</v>
      </c>
      <c r="AC503" s="252">
        <f t="shared" si="29"/>
        <v>0</v>
      </c>
      <c r="AD503" s="252">
        <f t="shared" si="30"/>
        <v>0</v>
      </c>
      <c r="AE503" s="252">
        <f t="shared" si="31"/>
        <v>0</v>
      </c>
      <c r="AF503" s="273">
        <f t="shared" si="32"/>
        <v>0</v>
      </c>
      <c r="AG503" s="252"/>
    </row>
    <row r="504" spans="1:33" s="31" customFormat="1" ht="20.100000000000001" customHeight="1">
      <c r="A504" s="233">
        <v>1988</v>
      </c>
      <c r="B504" s="228">
        <v>24861.348733048319</v>
      </c>
      <c r="C504" s="46">
        <v>516.84080365731472</v>
      </c>
      <c r="D504" s="46">
        <v>15142.395732510018</v>
      </c>
      <c r="E504" s="72">
        <v>3542.1673572699337</v>
      </c>
      <c r="F504" s="72">
        <v>1362.1663044046286</v>
      </c>
      <c r="G504" s="247">
        <v>4297.7785352064238</v>
      </c>
      <c r="H504" s="72"/>
      <c r="I504" s="72"/>
      <c r="J504" s="72"/>
      <c r="K504" s="72"/>
      <c r="L504" s="72"/>
      <c r="M504" s="72"/>
      <c r="N504" s="72"/>
      <c r="O504" s="72"/>
      <c r="P504" s="72"/>
      <c r="Q504" s="72"/>
      <c r="R504" s="72"/>
      <c r="S504" s="72"/>
      <c r="T504" s="72"/>
      <c r="U504" s="31">
        <v>24861.348733048319</v>
      </c>
      <c r="V504" s="31">
        <v>516.84080365731472</v>
      </c>
      <c r="W504" s="31">
        <v>15142.395732510018</v>
      </c>
      <c r="X504" s="31">
        <v>3542.1673572699337</v>
      </c>
      <c r="Y504" s="31">
        <v>1362.1663044046286</v>
      </c>
      <c r="Z504" s="259">
        <v>4297.7785352064238</v>
      </c>
      <c r="AA504" s="252">
        <f t="shared" si="33"/>
        <v>0</v>
      </c>
      <c r="AB504" s="252">
        <f t="shared" si="28"/>
        <v>0</v>
      </c>
      <c r="AC504" s="252">
        <f t="shared" si="29"/>
        <v>0</v>
      </c>
      <c r="AD504" s="252">
        <f t="shared" si="30"/>
        <v>0</v>
      </c>
      <c r="AE504" s="252">
        <f t="shared" si="31"/>
        <v>0</v>
      </c>
      <c r="AF504" s="273">
        <f t="shared" si="32"/>
        <v>0</v>
      </c>
      <c r="AG504" s="252"/>
    </row>
    <row r="505" spans="1:33" s="31" customFormat="1" ht="20.100000000000001" customHeight="1">
      <c r="A505" s="233">
        <v>1989</v>
      </c>
      <c r="B505" s="228">
        <v>47225.541060057258</v>
      </c>
      <c r="C505" s="46">
        <v>661.93447695390785</v>
      </c>
      <c r="D505" s="46">
        <v>36135.667001819937</v>
      </c>
      <c r="E505" s="72">
        <v>4120.7739454957136</v>
      </c>
      <c r="F505" s="72">
        <v>1432.7405504665919</v>
      </c>
      <c r="G505" s="247">
        <v>4874.4250853211024</v>
      </c>
      <c r="H505" s="72"/>
      <c r="I505" s="72"/>
      <c r="J505" s="72"/>
      <c r="K505" s="72"/>
      <c r="L505" s="72"/>
      <c r="M505" s="72"/>
      <c r="N505" s="72"/>
      <c r="O505" s="72"/>
      <c r="P505" s="72"/>
      <c r="Q505" s="72"/>
      <c r="R505" s="72"/>
      <c r="S505" s="72"/>
      <c r="T505" s="72"/>
      <c r="U505" s="31">
        <v>47225.541060057258</v>
      </c>
      <c r="V505" s="31">
        <v>661.93447695390785</v>
      </c>
      <c r="W505" s="31">
        <v>36135.667001819937</v>
      </c>
      <c r="X505" s="31">
        <v>4120.7739454957136</v>
      </c>
      <c r="Y505" s="31">
        <v>1432.7405504665919</v>
      </c>
      <c r="Z505" s="259">
        <v>4874.4250853211024</v>
      </c>
      <c r="AA505" s="252">
        <f t="shared" si="33"/>
        <v>0</v>
      </c>
      <c r="AB505" s="252">
        <f t="shared" si="28"/>
        <v>0</v>
      </c>
      <c r="AC505" s="252">
        <f t="shared" si="29"/>
        <v>0</v>
      </c>
      <c r="AD505" s="252">
        <f t="shared" si="30"/>
        <v>0</v>
      </c>
      <c r="AE505" s="252">
        <f t="shared" si="31"/>
        <v>0</v>
      </c>
      <c r="AF505" s="273">
        <f t="shared" si="32"/>
        <v>0</v>
      </c>
      <c r="AG505" s="252"/>
    </row>
    <row r="506" spans="1:33" s="31" customFormat="1" ht="20.100000000000001" customHeight="1">
      <c r="A506" s="233">
        <v>1990</v>
      </c>
      <c r="B506" s="228">
        <v>85602.020586518032</v>
      </c>
      <c r="C506" s="46">
        <v>1162.226918687375</v>
      </c>
      <c r="D506" s="46">
        <v>61499.809377109246</v>
      </c>
      <c r="E506" s="72">
        <v>10693.689107876433</v>
      </c>
      <c r="F506" s="72">
        <v>2629.4463685330347</v>
      </c>
      <c r="G506" s="247">
        <v>9616.8488143119284</v>
      </c>
      <c r="H506" s="72"/>
      <c r="I506" s="72"/>
      <c r="J506" s="72"/>
      <c r="K506" s="72"/>
      <c r="L506" s="72"/>
      <c r="M506" s="72"/>
      <c r="N506" s="72"/>
      <c r="O506" s="72"/>
      <c r="P506" s="72"/>
      <c r="Q506" s="72"/>
      <c r="R506" s="72"/>
      <c r="S506" s="72"/>
      <c r="T506" s="72"/>
      <c r="U506" s="31">
        <v>85602.020586518032</v>
      </c>
      <c r="V506" s="31">
        <v>1162.226918687375</v>
      </c>
      <c r="W506" s="31">
        <v>61499.809377109246</v>
      </c>
      <c r="X506" s="31">
        <v>10693.689107876433</v>
      </c>
      <c r="Y506" s="31">
        <v>2629.4463685330347</v>
      </c>
      <c r="Z506" s="259">
        <v>9616.8488143119284</v>
      </c>
      <c r="AA506" s="252">
        <f t="shared" si="33"/>
        <v>0</v>
      </c>
      <c r="AB506" s="252">
        <f t="shared" si="28"/>
        <v>0</v>
      </c>
      <c r="AC506" s="252">
        <f t="shared" si="29"/>
        <v>0</v>
      </c>
      <c r="AD506" s="252">
        <f t="shared" si="30"/>
        <v>0</v>
      </c>
      <c r="AE506" s="252">
        <f t="shared" si="31"/>
        <v>0</v>
      </c>
      <c r="AF506" s="273">
        <f t="shared" si="32"/>
        <v>0</v>
      </c>
      <c r="AG506" s="252"/>
    </row>
    <row r="507" spans="1:33" s="31" customFormat="1" ht="20.100000000000001" customHeight="1">
      <c r="A507" s="233">
        <v>1991</v>
      </c>
      <c r="B507" s="228">
        <v>75169.57646811819</v>
      </c>
      <c r="C507" s="46">
        <v>981.08145691382788</v>
      </c>
      <c r="D507" s="46">
        <v>60718.712887869508</v>
      </c>
      <c r="E507" s="72">
        <v>6045.9052482613606</v>
      </c>
      <c r="F507" s="72">
        <v>1569.5823464725643</v>
      </c>
      <c r="G507" s="247">
        <v>5854.2945286009181</v>
      </c>
      <c r="H507" s="72"/>
      <c r="I507" s="72"/>
      <c r="J507" s="72"/>
      <c r="K507" s="72"/>
      <c r="L507" s="72"/>
      <c r="M507" s="72"/>
      <c r="N507" s="72"/>
      <c r="O507" s="72"/>
      <c r="P507" s="72"/>
      <c r="Q507" s="72"/>
      <c r="R507" s="72"/>
      <c r="S507" s="72"/>
      <c r="T507" s="72"/>
      <c r="U507" s="31">
        <v>75169.57646811819</v>
      </c>
      <c r="V507" s="31">
        <v>981.08145691382788</v>
      </c>
      <c r="W507" s="31">
        <v>60718.712887869508</v>
      </c>
      <c r="X507" s="31">
        <v>6045.9052482613606</v>
      </c>
      <c r="Y507" s="31">
        <v>1569.5823464725643</v>
      </c>
      <c r="Z507" s="259">
        <v>5854.2945286009181</v>
      </c>
      <c r="AA507" s="252">
        <f t="shared" si="33"/>
        <v>0</v>
      </c>
      <c r="AB507" s="252">
        <f t="shared" si="28"/>
        <v>0</v>
      </c>
      <c r="AC507" s="252">
        <f t="shared" si="29"/>
        <v>0</v>
      </c>
      <c r="AD507" s="252">
        <f t="shared" si="30"/>
        <v>0</v>
      </c>
      <c r="AE507" s="252">
        <f t="shared" si="31"/>
        <v>0</v>
      </c>
      <c r="AF507" s="273">
        <f t="shared" si="32"/>
        <v>0</v>
      </c>
      <c r="AG507" s="252"/>
    </row>
    <row r="508" spans="1:33" s="31" customFormat="1" ht="20.100000000000001" customHeight="1">
      <c r="A508" s="233">
        <v>1992</v>
      </c>
      <c r="B508" s="228">
        <v>80757.411158675444</v>
      </c>
      <c r="C508" s="46">
        <v>1330.5671004008018</v>
      </c>
      <c r="D508" s="46">
        <v>63233.649339610609</v>
      </c>
      <c r="E508" s="72">
        <v>6191.7864923176439</v>
      </c>
      <c r="F508" s="72">
        <v>1841.0431275849198</v>
      </c>
      <c r="G508" s="247">
        <v>8160.3650987614683</v>
      </c>
      <c r="H508" s="72"/>
      <c r="I508" s="72"/>
      <c r="J508" s="72"/>
      <c r="K508" s="72"/>
      <c r="L508" s="72"/>
      <c r="M508" s="72"/>
      <c r="N508" s="72"/>
      <c r="O508" s="72"/>
      <c r="P508" s="72"/>
      <c r="Q508" s="72"/>
      <c r="R508" s="72"/>
      <c r="S508" s="72"/>
      <c r="T508" s="72"/>
      <c r="U508" s="31">
        <v>80757.411158675444</v>
      </c>
      <c r="V508" s="31">
        <v>1330.5671004008018</v>
      </c>
      <c r="W508" s="31">
        <v>63233.649339610609</v>
      </c>
      <c r="X508" s="31">
        <v>6191.7864923176439</v>
      </c>
      <c r="Y508" s="31">
        <v>1841.0431275849198</v>
      </c>
      <c r="Z508" s="259">
        <v>8160.3650987614683</v>
      </c>
      <c r="AA508" s="252">
        <f t="shared" si="33"/>
        <v>0</v>
      </c>
      <c r="AB508" s="252">
        <f t="shared" si="28"/>
        <v>0</v>
      </c>
      <c r="AC508" s="252">
        <f t="shared" si="29"/>
        <v>0</v>
      </c>
      <c r="AD508" s="252">
        <f t="shared" si="30"/>
        <v>0</v>
      </c>
      <c r="AE508" s="252">
        <f t="shared" si="31"/>
        <v>0</v>
      </c>
      <c r="AF508" s="273">
        <f t="shared" si="32"/>
        <v>0</v>
      </c>
      <c r="AG508" s="252"/>
    </row>
    <row r="509" spans="1:33" s="31" customFormat="1" ht="20.100000000000001" customHeight="1">
      <c r="A509" s="233">
        <v>1993</v>
      </c>
      <c r="B509" s="228">
        <v>75632.746269425043</v>
      </c>
      <c r="C509" s="46">
        <v>1661.9283474949902</v>
      </c>
      <c r="D509" s="46">
        <v>54961.518690930723</v>
      </c>
      <c r="E509" s="72">
        <v>5497.5513862202806</v>
      </c>
      <c r="F509" s="72">
        <v>1887.722156476297</v>
      </c>
      <c r="G509" s="247">
        <v>11624.025688302752</v>
      </c>
      <c r="H509" s="72"/>
      <c r="I509" s="72"/>
      <c r="J509" s="72"/>
      <c r="K509" s="72"/>
      <c r="L509" s="72"/>
      <c r="M509" s="72"/>
      <c r="N509" s="72"/>
      <c r="O509" s="72"/>
      <c r="P509" s="72"/>
      <c r="Q509" s="72"/>
      <c r="R509" s="72"/>
      <c r="S509" s="72"/>
      <c r="T509" s="72"/>
      <c r="U509" s="31">
        <v>75632.746269425043</v>
      </c>
      <c r="V509" s="31">
        <v>1661.9283474949902</v>
      </c>
      <c r="W509" s="31">
        <v>54961.518690930723</v>
      </c>
      <c r="X509" s="31">
        <v>5497.5513862202806</v>
      </c>
      <c r="Y509" s="31">
        <v>1887.722156476297</v>
      </c>
      <c r="Z509" s="259">
        <v>11624.025688302752</v>
      </c>
      <c r="AA509" s="252">
        <f t="shared" si="33"/>
        <v>0</v>
      </c>
      <c r="AB509" s="252">
        <f t="shared" si="28"/>
        <v>0</v>
      </c>
      <c r="AC509" s="252">
        <f t="shared" si="29"/>
        <v>0</v>
      </c>
      <c r="AD509" s="252">
        <f t="shared" si="30"/>
        <v>0</v>
      </c>
      <c r="AE509" s="252">
        <f t="shared" si="31"/>
        <v>0</v>
      </c>
      <c r="AF509" s="273">
        <f t="shared" si="32"/>
        <v>0</v>
      </c>
      <c r="AG509" s="252"/>
    </row>
    <row r="510" spans="1:33" s="31" customFormat="1" ht="20.100000000000001" customHeight="1">
      <c r="A510" s="233">
        <v>1994</v>
      </c>
      <c r="B510" s="228">
        <v>70516.152418522135</v>
      </c>
      <c r="C510" s="46">
        <v>2079.8729882264533</v>
      </c>
      <c r="D510" s="46">
        <v>46972.689372679131</v>
      </c>
      <c r="E510" s="72">
        <v>6679.7277017628976</v>
      </c>
      <c r="F510" s="72">
        <v>2033.8719731243</v>
      </c>
      <c r="G510" s="247">
        <v>12749.990382729358</v>
      </c>
      <c r="H510" s="72"/>
      <c r="I510" s="72"/>
      <c r="J510" s="72"/>
      <c r="K510" s="72"/>
      <c r="L510" s="72"/>
      <c r="M510" s="72"/>
      <c r="N510" s="72"/>
      <c r="O510" s="72"/>
      <c r="P510" s="72"/>
      <c r="Q510" s="72"/>
      <c r="R510" s="72"/>
      <c r="S510" s="72"/>
      <c r="T510" s="72"/>
      <c r="U510" s="31">
        <v>70516.152418522135</v>
      </c>
      <c r="V510" s="31">
        <v>2079.8729882264533</v>
      </c>
      <c r="W510" s="31">
        <v>46972.689372679131</v>
      </c>
      <c r="X510" s="31">
        <v>6679.7277017628976</v>
      </c>
      <c r="Y510" s="31">
        <v>2033.8719731243</v>
      </c>
      <c r="Z510" s="259">
        <v>12749.990382729358</v>
      </c>
      <c r="AA510" s="252">
        <f t="shared" si="33"/>
        <v>0</v>
      </c>
      <c r="AB510" s="252">
        <f t="shared" si="28"/>
        <v>0</v>
      </c>
      <c r="AC510" s="252">
        <f t="shared" si="29"/>
        <v>0</v>
      </c>
      <c r="AD510" s="252">
        <f t="shared" si="30"/>
        <v>0</v>
      </c>
      <c r="AE510" s="252">
        <f t="shared" si="31"/>
        <v>0</v>
      </c>
      <c r="AF510" s="273">
        <f t="shared" si="32"/>
        <v>0</v>
      </c>
      <c r="AG510" s="252"/>
    </row>
    <row r="511" spans="1:33" s="31" customFormat="1" ht="20.100000000000001" customHeight="1">
      <c r="A511" s="233">
        <v>1995</v>
      </c>
      <c r="B511" s="228">
        <v>76065.142314088589</v>
      </c>
      <c r="C511" s="46">
        <v>2394.5873712424855</v>
      </c>
      <c r="D511" s="46">
        <v>49793.189187682045</v>
      </c>
      <c r="E511" s="71">
        <v>7832.3008895358234</v>
      </c>
      <c r="F511" s="71">
        <v>2191.9693983575958</v>
      </c>
      <c r="G511" s="248">
        <v>13853.095467270643</v>
      </c>
      <c r="H511" s="71"/>
      <c r="I511" s="71"/>
      <c r="J511" s="71"/>
      <c r="K511" s="71"/>
      <c r="L511" s="71"/>
      <c r="M511" s="71"/>
      <c r="N511" s="71"/>
      <c r="O511" s="71"/>
      <c r="P511" s="71"/>
      <c r="Q511" s="71"/>
      <c r="R511" s="71"/>
      <c r="S511" s="71"/>
      <c r="T511" s="71"/>
      <c r="U511" s="31">
        <v>76065.142314088589</v>
      </c>
      <c r="V511" s="31">
        <v>2394.5873712424855</v>
      </c>
      <c r="W511" s="31">
        <v>49793.189187682045</v>
      </c>
      <c r="X511" s="31">
        <v>7832.3008895358234</v>
      </c>
      <c r="Y511" s="31">
        <v>2191.9693983575958</v>
      </c>
      <c r="Z511" s="259">
        <v>13853.095467270643</v>
      </c>
      <c r="AA511" s="252">
        <f t="shared" si="33"/>
        <v>0</v>
      </c>
      <c r="AB511" s="252">
        <f t="shared" si="28"/>
        <v>0</v>
      </c>
      <c r="AC511" s="252">
        <f t="shared" si="29"/>
        <v>0</v>
      </c>
      <c r="AD511" s="252">
        <f t="shared" si="30"/>
        <v>0</v>
      </c>
      <c r="AE511" s="252">
        <f t="shared" si="31"/>
        <v>0</v>
      </c>
      <c r="AF511" s="273">
        <f t="shared" si="32"/>
        <v>0</v>
      </c>
      <c r="AG511" s="252"/>
    </row>
    <row r="512" spans="1:33" s="31" customFormat="1" ht="20.100000000000001" customHeight="1">
      <c r="A512" s="233">
        <v>1996</v>
      </c>
      <c r="B512" s="228">
        <v>89380.403569529852</v>
      </c>
      <c r="C512" s="46">
        <v>2824.1552661823653</v>
      </c>
      <c r="D512" s="46">
        <v>60578.663732914225</v>
      </c>
      <c r="E512" s="71">
        <v>9186.1567861879339</v>
      </c>
      <c r="F512" s="71">
        <v>2373.545263717805</v>
      </c>
      <c r="G512" s="248">
        <v>14417.882520527524</v>
      </c>
      <c r="H512" s="71"/>
      <c r="I512" s="71"/>
      <c r="J512" s="71"/>
      <c r="K512" s="71"/>
      <c r="L512" s="71"/>
      <c r="M512" s="71"/>
      <c r="N512" s="71"/>
      <c r="O512" s="71"/>
      <c r="P512" s="71"/>
      <c r="Q512" s="71"/>
      <c r="R512" s="71"/>
      <c r="S512" s="71"/>
      <c r="T512" s="71"/>
      <c r="U512" s="31">
        <v>89380.403569529852</v>
      </c>
      <c r="V512" s="31">
        <v>2824.1552661823653</v>
      </c>
      <c r="W512" s="31">
        <v>60578.663732914225</v>
      </c>
      <c r="X512" s="31">
        <v>9186.1567861879339</v>
      </c>
      <c r="Y512" s="31">
        <v>2373.545263717805</v>
      </c>
      <c r="Z512" s="259">
        <v>14417.882520527524</v>
      </c>
      <c r="AA512" s="252">
        <f t="shared" si="33"/>
        <v>0</v>
      </c>
      <c r="AB512" s="252">
        <f t="shared" si="28"/>
        <v>0</v>
      </c>
      <c r="AC512" s="252">
        <f t="shared" si="29"/>
        <v>0</v>
      </c>
      <c r="AD512" s="252">
        <f t="shared" si="30"/>
        <v>0</v>
      </c>
      <c r="AE512" s="252">
        <f t="shared" si="31"/>
        <v>0</v>
      </c>
      <c r="AF512" s="273">
        <f t="shared" si="32"/>
        <v>0</v>
      </c>
      <c r="AG512" s="252"/>
    </row>
    <row r="513" spans="1:33" s="31" customFormat="1" ht="20.100000000000001" customHeight="1">
      <c r="A513" s="233">
        <v>1997</v>
      </c>
      <c r="B513" s="228">
        <v>91877.67190852543</v>
      </c>
      <c r="C513" s="46">
        <v>3516.526908817636</v>
      </c>
      <c r="D513" s="46">
        <v>60317.731534339349</v>
      </c>
      <c r="E513" s="71">
        <v>10101.719352256187</v>
      </c>
      <c r="F513" s="71">
        <v>2725.444014259052</v>
      </c>
      <c r="G513" s="248">
        <v>15216.250098853214</v>
      </c>
      <c r="H513" s="71"/>
      <c r="I513" s="71"/>
      <c r="J513" s="71"/>
      <c r="K513" s="71"/>
      <c r="L513" s="71"/>
      <c r="M513" s="71"/>
      <c r="N513" s="71"/>
      <c r="O513" s="71"/>
      <c r="P513" s="71"/>
      <c r="Q513" s="71"/>
      <c r="R513" s="71"/>
      <c r="S513" s="71"/>
      <c r="T513" s="71"/>
      <c r="U513" s="31">
        <v>91877.67190852543</v>
      </c>
      <c r="V513" s="31">
        <v>3516.526908817636</v>
      </c>
      <c r="W513" s="31">
        <v>60317.731534339349</v>
      </c>
      <c r="X513" s="31">
        <v>10101.719352256187</v>
      </c>
      <c r="Y513" s="31">
        <v>2725.444014259052</v>
      </c>
      <c r="Z513" s="259">
        <v>15216.250098853214</v>
      </c>
      <c r="AA513" s="252">
        <f t="shared" si="33"/>
        <v>0</v>
      </c>
      <c r="AB513" s="252">
        <f t="shared" si="28"/>
        <v>0</v>
      </c>
      <c r="AC513" s="252">
        <f t="shared" si="29"/>
        <v>0</v>
      </c>
      <c r="AD513" s="252">
        <f t="shared" si="30"/>
        <v>0</v>
      </c>
      <c r="AE513" s="252">
        <f t="shared" si="31"/>
        <v>0</v>
      </c>
      <c r="AF513" s="273">
        <f t="shared" si="32"/>
        <v>0</v>
      </c>
      <c r="AG513" s="252"/>
    </row>
    <row r="514" spans="1:33" s="31" customFormat="1" ht="20.100000000000001" customHeight="1">
      <c r="A514" s="233">
        <v>1998</v>
      </c>
      <c r="B514" s="228">
        <v>74809.80638060288</v>
      </c>
      <c r="C514" s="46">
        <v>3941.0711938877762</v>
      </c>
      <c r="D514" s="46">
        <v>41168.496162484451</v>
      </c>
      <c r="E514" s="71">
        <v>10911.397376677989</v>
      </c>
      <c r="F514" s="71">
        <v>3148.0559365434865</v>
      </c>
      <c r="G514" s="248">
        <v>15640.785711009177</v>
      </c>
      <c r="H514" s="71"/>
      <c r="I514" s="71"/>
      <c r="J514" s="71"/>
      <c r="K514" s="71"/>
      <c r="L514" s="71"/>
      <c r="M514" s="71"/>
      <c r="N514" s="71"/>
      <c r="O514" s="71"/>
      <c r="P514" s="71"/>
      <c r="Q514" s="71"/>
      <c r="R514" s="71"/>
      <c r="S514" s="71"/>
      <c r="T514" s="71"/>
      <c r="U514" s="31">
        <v>74809.80638060288</v>
      </c>
      <c r="V514" s="31">
        <v>3941.0711938877762</v>
      </c>
      <c r="W514" s="31">
        <v>41168.496162484451</v>
      </c>
      <c r="X514" s="31">
        <v>10911.397376677989</v>
      </c>
      <c r="Y514" s="31">
        <v>3148.0559365434865</v>
      </c>
      <c r="Z514" s="259">
        <v>15640.785711009177</v>
      </c>
      <c r="AA514" s="252">
        <f t="shared" si="33"/>
        <v>0</v>
      </c>
      <c r="AB514" s="252">
        <f t="shared" si="28"/>
        <v>0</v>
      </c>
      <c r="AC514" s="252">
        <f t="shared" si="29"/>
        <v>0</v>
      </c>
      <c r="AD514" s="252">
        <f t="shared" si="30"/>
        <v>0</v>
      </c>
      <c r="AE514" s="252">
        <f t="shared" si="31"/>
        <v>0</v>
      </c>
      <c r="AF514" s="273">
        <f t="shared" si="32"/>
        <v>0</v>
      </c>
      <c r="AG514" s="252"/>
    </row>
    <row r="515" spans="1:33" s="31" customFormat="1" ht="20.100000000000001" customHeight="1">
      <c r="A515" s="233">
        <v>1999</v>
      </c>
      <c r="B515" s="228">
        <v>90976.949447363659</v>
      </c>
      <c r="C515" s="46">
        <v>6003.0167900300612</v>
      </c>
      <c r="D515" s="46">
        <v>55016.840917456619</v>
      </c>
      <c r="E515" s="71">
        <v>11754.947318453827</v>
      </c>
      <c r="F515" s="71">
        <v>3324.4915516983951</v>
      </c>
      <c r="G515" s="248">
        <v>14877.652869724772</v>
      </c>
      <c r="H515" s="71"/>
      <c r="I515" s="71"/>
      <c r="J515" s="71"/>
      <c r="K515" s="71"/>
      <c r="L515" s="71"/>
      <c r="M515" s="71"/>
      <c r="N515" s="71"/>
      <c r="O515" s="71"/>
      <c r="P515" s="71"/>
      <c r="Q515" s="71"/>
      <c r="R515" s="71"/>
      <c r="S515" s="71"/>
      <c r="T515" s="71"/>
      <c r="U515" s="31">
        <v>90976.949447363659</v>
      </c>
      <c r="V515" s="31">
        <v>6003.0167900300612</v>
      </c>
      <c r="W515" s="31">
        <v>55016.840917456619</v>
      </c>
      <c r="X515" s="31">
        <v>11754.947318453827</v>
      </c>
      <c r="Y515" s="31">
        <v>3324.4915516983951</v>
      </c>
      <c r="Z515" s="259">
        <v>14877.652869724772</v>
      </c>
      <c r="AA515" s="252">
        <f t="shared" si="33"/>
        <v>0</v>
      </c>
      <c r="AB515" s="252">
        <f t="shared" si="28"/>
        <v>0</v>
      </c>
      <c r="AC515" s="252">
        <f t="shared" si="29"/>
        <v>0</v>
      </c>
      <c r="AD515" s="252">
        <f t="shared" si="30"/>
        <v>0</v>
      </c>
      <c r="AE515" s="252">
        <f t="shared" si="31"/>
        <v>0</v>
      </c>
      <c r="AF515" s="273">
        <f t="shared" si="32"/>
        <v>0</v>
      </c>
      <c r="AG515" s="252"/>
    </row>
    <row r="516" spans="1:33" s="31" customFormat="1" ht="20.100000000000001" customHeight="1">
      <c r="A516" s="233">
        <v>2000</v>
      </c>
      <c r="B516" s="228">
        <v>132213.77671350644</v>
      </c>
      <c r="C516" s="46">
        <v>6468.6364734468943</v>
      </c>
      <c r="D516" s="46">
        <v>90163.647624773992</v>
      </c>
      <c r="E516" s="71">
        <v>17613.397024098336</v>
      </c>
      <c r="F516" s="71">
        <v>3496.7593964165735</v>
      </c>
      <c r="G516" s="248">
        <v>14471.336194770643</v>
      </c>
      <c r="H516" s="71"/>
      <c r="I516" s="71"/>
      <c r="J516" s="71"/>
      <c r="K516" s="71"/>
      <c r="L516" s="71"/>
      <c r="M516" s="71"/>
      <c r="N516" s="71"/>
      <c r="O516" s="71"/>
      <c r="P516" s="71"/>
      <c r="Q516" s="71"/>
      <c r="R516" s="71"/>
      <c r="S516" s="71"/>
      <c r="T516" s="71"/>
      <c r="U516" s="31">
        <v>132213.77671350644</v>
      </c>
      <c r="V516" s="31">
        <v>6468.6364734468943</v>
      </c>
      <c r="W516" s="31">
        <v>90163.647624773992</v>
      </c>
      <c r="X516" s="31">
        <v>17613.397024098336</v>
      </c>
      <c r="Y516" s="31">
        <v>3496.7593964165735</v>
      </c>
      <c r="Z516" s="259">
        <v>14471.336194770643</v>
      </c>
      <c r="AA516" s="252">
        <f t="shared" si="33"/>
        <v>0</v>
      </c>
      <c r="AB516" s="252">
        <f t="shared" si="28"/>
        <v>0</v>
      </c>
      <c r="AC516" s="252">
        <f t="shared" si="29"/>
        <v>0</v>
      </c>
      <c r="AD516" s="252">
        <f t="shared" si="30"/>
        <v>0</v>
      </c>
      <c r="AE516" s="252">
        <f t="shared" si="31"/>
        <v>0</v>
      </c>
      <c r="AF516" s="273">
        <f t="shared" si="32"/>
        <v>0</v>
      </c>
      <c r="AG516" s="252"/>
    </row>
    <row r="517" spans="1:33" s="31" customFormat="1" ht="20.100000000000001" customHeight="1">
      <c r="A517" s="233">
        <v>2001</v>
      </c>
      <c r="B517" s="228">
        <v>120401.41895326803</v>
      </c>
      <c r="C517" s="46">
        <v>5898.3090000000002</v>
      </c>
      <c r="D517" s="46">
        <v>78580.206953268047</v>
      </c>
      <c r="E517" s="73">
        <v>17213.43</v>
      </c>
      <c r="F517" s="73">
        <v>3721.819</v>
      </c>
      <c r="G517" s="249">
        <v>14987.654</v>
      </c>
      <c r="H517" s="73"/>
      <c r="I517" s="73"/>
      <c r="J517" s="73"/>
      <c r="K517" s="73"/>
      <c r="L517" s="73"/>
      <c r="M517" s="73"/>
      <c r="N517" s="73"/>
      <c r="O517" s="73"/>
      <c r="P517" s="73"/>
      <c r="Q517" s="73"/>
      <c r="R517" s="73"/>
      <c r="S517" s="73"/>
      <c r="T517" s="73"/>
      <c r="U517" s="31">
        <v>120401.41895326803</v>
      </c>
      <c r="V517" s="31">
        <v>5898.3090000000002</v>
      </c>
      <c r="W517" s="31">
        <v>78580.206953268047</v>
      </c>
      <c r="X517" s="31">
        <v>17213.43</v>
      </c>
      <c r="Y517" s="31">
        <v>3721.819</v>
      </c>
      <c r="Z517" s="259">
        <v>14987.654</v>
      </c>
      <c r="AA517" s="252">
        <f t="shared" si="33"/>
        <v>0</v>
      </c>
      <c r="AB517" s="252">
        <f t="shared" si="28"/>
        <v>0</v>
      </c>
      <c r="AC517" s="252">
        <f t="shared" si="29"/>
        <v>0</v>
      </c>
      <c r="AD517" s="252">
        <f t="shared" si="30"/>
        <v>0</v>
      </c>
      <c r="AE517" s="252">
        <f t="shared" si="31"/>
        <v>0</v>
      </c>
      <c r="AF517" s="273">
        <f t="shared" si="32"/>
        <v>0</v>
      </c>
      <c r="AG517" s="252"/>
    </row>
    <row r="518" spans="1:33" s="31" customFormat="1" ht="20.100000000000001" customHeight="1">
      <c r="A518" s="233">
        <v>2002</v>
      </c>
      <c r="B518" s="228">
        <v>121782.02245811895</v>
      </c>
      <c r="C518" s="46">
        <v>6402.03</v>
      </c>
      <c r="D518" s="46">
        <v>77387.30545811895</v>
      </c>
      <c r="E518" s="73">
        <v>17925.812000000002</v>
      </c>
      <c r="F518" s="73">
        <v>3852.114</v>
      </c>
      <c r="G518" s="249">
        <v>16214.761</v>
      </c>
      <c r="H518" s="73"/>
      <c r="I518" s="73"/>
      <c r="J518" s="73"/>
      <c r="K518" s="73"/>
      <c r="L518" s="73"/>
      <c r="M518" s="73"/>
      <c r="N518" s="73"/>
      <c r="O518" s="73"/>
      <c r="P518" s="73"/>
      <c r="Q518" s="73"/>
      <c r="R518" s="73"/>
      <c r="S518" s="73"/>
      <c r="T518" s="73"/>
      <c r="U518" s="31">
        <v>121782.02245811895</v>
      </c>
      <c r="V518" s="31">
        <v>6402.03</v>
      </c>
      <c r="W518" s="31">
        <v>77387.30545811895</v>
      </c>
      <c r="X518" s="31">
        <v>17925.812000000002</v>
      </c>
      <c r="Y518" s="31">
        <v>3852.114</v>
      </c>
      <c r="Z518" s="259">
        <v>16214.761</v>
      </c>
      <c r="AA518" s="252">
        <f t="shared" si="33"/>
        <v>0</v>
      </c>
      <c r="AB518" s="252">
        <f t="shared" si="28"/>
        <v>0</v>
      </c>
      <c r="AC518" s="252">
        <f t="shared" si="29"/>
        <v>0</v>
      </c>
      <c r="AD518" s="252">
        <f t="shared" si="30"/>
        <v>0</v>
      </c>
      <c r="AE518" s="252">
        <f t="shared" si="31"/>
        <v>0</v>
      </c>
      <c r="AF518" s="273">
        <f t="shared" si="32"/>
        <v>0</v>
      </c>
      <c r="AG518" s="252"/>
    </row>
    <row r="519" spans="1:33" s="31" customFormat="1" ht="20.100000000000001" customHeight="1">
      <c r="A519" s="233">
        <v>2003</v>
      </c>
      <c r="B519" s="228">
        <v>149977.70440000002</v>
      </c>
      <c r="C519" s="46">
        <v>6189.4520000000002</v>
      </c>
      <c r="D519" s="46">
        <v>100414.05640000002</v>
      </c>
      <c r="E519" s="73">
        <v>19287.356</v>
      </c>
      <c r="F519" s="73">
        <v>5523.9859999999999</v>
      </c>
      <c r="G519" s="249">
        <v>18562.853999999999</v>
      </c>
      <c r="H519" s="73"/>
      <c r="I519" s="73"/>
      <c r="J519" s="73"/>
      <c r="K519" s="73"/>
      <c r="L519" s="73"/>
      <c r="M519" s="73"/>
      <c r="N519" s="73"/>
      <c r="O519" s="73"/>
      <c r="P519" s="73"/>
      <c r="Q519" s="73"/>
      <c r="R519" s="73"/>
      <c r="S519" s="73"/>
      <c r="T519" s="73"/>
      <c r="U519" s="31">
        <v>149977.70440000002</v>
      </c>
      <c r="V519" s="31">
        <v>6189.4520000000002</v>
      </c>
      <c r="W519" s="31">
        <v>100414.05640000002</v>
      </c>
      <c r="X519" s="31">
        <v>19287.356</v>
      </c>
      <c r="Y519" s="31">
        <v>5523.9859999999999</v>
      </c>
      <c r="Z519" s="259">
        <v>18562.853999999999</v>
      </c>
      <c r="AA519" s="252">
        <f t="shared" si="33"/>
        <v>0</v>
      </c>
      <c r="AB519" s="252">
        <f t="shared" si="28"/>
        <v>0</v>
      </c>
      <c r="AC519" s="252">
        <f t="shared" si="29"/>
        <v>0</v>
      </c>
      <c r="AD519" s="252">
        <f t="shared" si="30"/>
        <v>0</v>
      </c>
      <c r="AE519" s="252">
        <f t="shared" si="31"/>
        <v>0</v>
      </c>
      <c r="AF519" s="273">
        <f t="shared" si="32"/>
        <v>0</v>
      </c>
      <c r="AG519" s="252"/>
    </row>
    <row r="520" spans="1:33" s="31" customFormat="1" ht="20.100000000000001" customHeight="1">
      <c r="A520" s="233">
        <v>2004</v>
      </c>
      <c r="B520" s="228">
        <v>204495.00100000002</v>
      </c>
      <c r="C520" s="46">
        <v>6016.8609999999999</v>
      </c>
      <c r="D520" s="46">
        <v>147667.73000000001</v>
      </c>
      <c r="E520" s="73">
        <v>23256.223000000002</v>
      </c>
      <c r="F520" s="73">
        <v>6589.6890000000003</v>
      </c>
      <c r="G520" s="249">
        <v>20964.498</v>
      </c>
      <c r="H520" s="73"/>
      <c r="I520" s="73"/>
      <c r="J520" s="73"/>
      <c r="K520" s="73"/>
      <c r="L520" s="73"/>
      <c r="M520" s="73"/>
      <c r="N520" s="73"/>
      <c r="O520" s="73"/>
      <c r="P520" s="73"/>
      <c r="Q520" s="73"/>
      <c r="R520" s="73"/>
      <c r="S520" s="73"/>
      <c r="T520" s="73"/>
      <c r="U520" s="31">
        <v>204495.00100000002</v>
      </c>
      <c r="V520" s="31">
        <v>6016.8609999999999</v>
      </c>
      <c r="W520" s="31">
        <v>147667.73000000001</v>
      </c>
      <c r="X520" s="31">
        <v>23256.223000000002</v>
      </c>
      <c r="Y520" s="31">
        <v>6589.6890000000003</v>
      </c>
      <c r="Z520" s="259">
        <v>20964.498</v>
      </c>
      <c r="AA520" s="252">
        <f t="shared" si="33"/>
        <v>0</v>
      </c>
      <c r="AB520" s="252">
        <f t="shared" si="28"/>
        <v>0</v>
      </c>
      <c r="AC520" s="252">
        <f t="shared" si="29"/>
        <v>0</v>
      </c>
      <c r="AD520" s="252">
        <f t="shared" si="30"/>
        <v>0</v>
      </c>
      <c r="AE520" s="252">
        <f t="shared" si="31"/>
        <v>0</v>
      </c>
      <c r="AF520" s="273">
        <f t="shared" si="32"/>
        <v>0</v>
      </c>
      <c r="AG520" s="252"/>
    </row>
    <row r="521" spans="1:33" s="31" customFormat="1" ht="20.100000000000001" customHeight="1">
      <c r="A521" s="233">
        <v>2005</v>
      </c>
      <c r="B521" s="228">
        <v>284938.11100000003</v>
      </c>
      <c r="C521" s="46">
        <v>5862.8909999999996</v>
      </c>
      <c r="D521" s="46">
        <v>215454.69</v>
      </c>
      <c r="E521" s="73">
        <v>28644.62</v>
      </c>
      <c r="F521" s="73">
        <v>8654.5210000000006</v>
      </c>
      <c r="G521" s="249">
        <v>26321.388999999999</v>
      </c>
      <c r="H521" s="73"/>
      <c r="I521" s="73"/>
      <c r="J521" s="73"/>
      <c r="K521" s="73"/>
      <c r="L521" s="73"/>
      <c r="M521" s="73"/>
      <c r="N521" s="73"/>
      <c r="O521" s="73"/>
      <c r="P521" s="73"/>
      <c r="Q521" s="73"/>
      <c r="R521" s="73"/>
      <c r="S521" s="73"/>
      <c r="T521" s="73"/>
      <c r="U521" s="31">
        <v>284938.11100000003</v>
      </c>
      <c r="V521" s="31">
        <v>5862.8909999999996</v>
      </c>
      <c r="W521" s="31">
        <v>215454.69</v>
      </c>
      <c r="X521" s="31">
        <v>28644.62</v>
      </c>
      <c r="Y521" s="31">
        <v>8654.5210000000006</v>
      </c>
      <c r="Z521" s="259">
        <v>26321.388999999999</v>
      </c>
      <c r="AA521" s="252">
        <f t="shared" si="33"/>
        <v>0</v>
      </c>
      <c r="AB521" s="252">
        <f t="shared" si="28"/>
        <v>0</v>
      </c>
      <c r="AC521" s="252">
        <f t="shared" si="29"/>
        <v>0</v>
      </c>
      <c r="AD521" s="252">
        <f t="shared" si="30"/>
        <v>0</v>
      </c>
      <c r="AE521" s="252">
        <f t="shared" si="31"/>
        <v>0</v>
      </c>
      <c r="AF521" s="273">
        <f t="shared" si="32"/>
        <v>0</v>
      </c>
      <c r="AG521" s="252"/>
    </row>
    <row r="522" spans="1:33" s="31" customFormat="1" ht="20.100000000000001" customHeight="1">
      <c r="A522" s="233">
        <v>2006</v>
      </c>
      <c r="B522" s="228">
        <v>377292.79200000007</v>
      </c>
      <c r="C522" s="46">
        <v>5602.6090000000004</v>
      </c>
      <c r="D522" s="46">
        <v>291463.7</v>
      </c>
      <c r="E522" s="73">
        <v>32948.720999999998</v>
      </c>
      <c r="F522" s="73">
        <v>10356.111999999999</v>
      </c>
      <c r="G522" s="249">
        <v>36921.65</v>
      </c>
      <c r="H522" s="73"/>
      <c r="I522" s="73"/>
      <c r="J522" s="73"/>
      <c r="K522" s="73"/>
      <c r="L522" s="73"/>
      <c r="M522" s="73"/>
      <c r="N522" s="73"/>
      <c r="O522" s="73"/>
      <c r="P522" s="73"/>
      <c r="Q522" s="73"/>
      <c r="R522" s="73"/>
      <c r="S522" s="73"/>
      <c r="T522" s="73"/>
      <c r="U522" s="31">
        <v>377292.79200000007</v>
      </c>
      <c r="V522" s="31">
        <v>5602.6090000000004</v>
      </c>
      <c r="W522" s="31">
        <v>291463.7</v>
      </c>
      <c r="X522" s="31">
        <v>32948.720999999998</v>
      </c>
      <c r="Y522" s="31">
        <v>10356.111999999999</v>
      </c>
      <c r="Z522" s="259">
        <v>36921.65</v>
      </c>
      <c r="AA522" s="252">
        <f t="shared" si="33"/>
        <v>0</v>
      </c>
      <c r="AB522" s="252">
        <f t="shared" si="28"/>
        <v>0</v>
      </c>
      <c r="AC522" s="252">
        <f t="shared" si="29"/>
        <v>0</v>
      </c>
      <c r="AD522" s="252">
        <f t="shared" si="30"/>
        <v>0</v>
      </c>
      <c r="AE522" s="252">
        <f t="shared" si="31"/>
        <v>0</v>
      </c>
      <c r="AF522" s="273">
        <f t="shared" si="32"/>
        <v>0</v>
      </c>
      <c r="AG522" s="252"/>
    </row>
    <row r="523" spans="1:33" s="31" customFormat="1" ht="20.100000000000001" customHeight="1">
      <c r="A523" s="233">
        <v>2007</v>
      </c>
      <c r="B523" s="228">
        <v>407934</v>
      </c>
      <c r="C523" s="46">
        <v>5591</v>
      </c>
      <c r="D523" s="46">
        <v>307445</v>
      </c>
      <c r="E523" s="73">
        <v>35270</v>
      </c>
      <c r="F523" s="73">
        <v>12592</v>
      </c>
      <c r="G523" s="249">
        <v>47036</v>
      </c>
      <c r="H523" s="73"/>
      <c r="I523" s="73"/>
      <c r="J523" s="73"/>
      <c r="K523" s="73"/>
      <c r="L523" s="73"/>
      <c r="M523" s="73"/>
      <c r="N523" s="73"/>
      <c r="O523" s="73"/>
      <c r="P523" s="73"/>
      <c r="Q523" s="73"/>
      <c r="R523" s="73"/>
      <c r="S523" s="73"/>
      <c r="T523" s="73"/>
      <c r="U523" s="31">
        <v>407934</v>
      </c>
      <c r="V523" s="31">
        <v>5591</v>
      </c>
      <c r="W523" s="31">
        <v>307445</v>
      </c>
      <c r="X523" s="31">
        <v>35270</v>
      </c>
      <c r="Y523" s="31">
        <v>12592</v>
      </c>
      <c r="Z523" s="259">
        <v>47036</v>
      </c>
      <c r="AA523" s="252">
        <f t="shared" si="33"/>
        <v>0</v>
      </c>
      <c r="AB523" s="252">
        <f t="shared" si="28"/>
        <v>0</v>
      </c>
      <c r="AC523" s="252">
        <f t="shared" si="29"/>
        <v>0</v>
      </c>
      <c r="AD523" s="252">
        <f t="shared" si="30"/>
        <v>0</v>
      </c>
      <c r="AE523" s="252">
        <f t="shared" si="31"/>
        <v>0</v>
      </c>
      <c r="AF523" s="273">
        <f t="shared" si="32"/>
        <v>0</v>
      </c>
      <c r="AG523" s="252"/>
    </row>
    <row r="524" spans="1:33" s="31" customFormat="1" ht="20.100000000000001" customHeight="1">
      <c r="A524" s="233">
        <v>2008</v>
      </c>
      <c r="B524" s="228">
        <v>537434.80763722595</v>
      </c>
      <c r="C524" s="46">
        <v>5785.6491999999998</v>
      </c>
      <c r="D524" s="46">
        <v>412773.56711949804</v>
      </c>
      <c r="E524" s="73">
        <v>39210.925072160477</v>
      </c>
      <c r="F524" s="73">
        <v>14009.903397567379</v>
      </c>
      <c r="G524" s="249">
        <v>65654.762847999998</v>
      </c>
      <c r="H524" s="73"/>
      <c r="I524" s="73"/>
      <c r="J524" s="73"/>
      <c r="K524" s="73"/>
      <c r="L524" s="73"/>
      <c r="M524" s="73"/>
      <c r="N524" s="73"/>
      <c r="O524" s="73"/>
      <c r="P524" s="73"/>
      <c r="Q524" s="73"/>
      <c r="R524" s="73"/>
      <c r="S524" s="73"/>
      <c r="T524" s="73"/>
      <c r="U524" s="31">
        <v>537434.80763722595</v>
      </c>
      <c r="V524" s="31">
        <v>5785.6491999999998</v>
      </c>
      <c r="W524" s="31">
        <v>412773.56711949804</v>
      </c>
      <c r="X524" s="31">
        <v>39210.925072160477</v>
      </c>
      <c r="Y524" s="31">
        <v>14009.903397567379</v>
      </c>
      <c r="Z524" s="259">
        <v>65654.762847999998</v>
      </c>
      <c r="AA524" s="252">
        <f t="shared" si="33"/>
        <v>0</v>
      </c>
      <c r="AB524" s="252">
        <f t="shared" si="28"/>
        <v>0</v>
      </c>
      <c r="AC524" s="252">
        <f t="shared" si="29"/>
        <v>0</v>
      </c>
      <c r="AD524" s="252">
        <f t="shared" si="30"/>
        <v>0</v>
      </c>
      <c r="AE524" s="252">
        <f t="shared" si="31"/>
        <v>0</v>
      </c>
      <c r="AF524" s="273">
        <f t="shared" si="32"/>
        <v>0</v>
      </c>
      <c r="AG524" s="252"/>
    </row>
    <row r="525" spans="1:33" s="31" customFormat="1" ht="20.100000000000001" customHeight="1">
      <c r="A525" s="233">
        <v>2009</v>
      </c>
      <c r="B525" s="228">
        <v>369321.76537430345</v>
      </c>
      <c r="C525" s="46">
        <v>5988.1469219999999</v>
      </c>
      <c r="D525" s="46">
        <v>239006.01164074999</v>
      </c>
      <c r="E525" s="73">
        <v>30559.738857904591</v>
      </c>
      <c r="F525" s="73">
        <v>14457.668172</v>
      </c>
      <c r="G525" s="249">
        <v>79310.199781648902</v>
      </c>
      <c r="H525" s="73"/>
      <c r="I525" s="73"/>
      <c r="J525" s="73"/>
      <c r="K525" s="73"/>
      <c r="L525" s="73"/>
      <c r="M525" s="73"/>
      <c r="N525" s="73"/>
      <c r="O525" s="73"/>
      <c r="P525" s="73"/>
      <c r="Q525" s="73"/>
      <c r="R525" s="73"/>
      <c r="S525" s="73"/>
      <c r="T525" s="73"/>
      <c r="U525" s="31">
        <v>369321.76537430345</v>
      </c>
      <c r="V525" s="31">
        <v>5988.1469219999999</v>
      </c>
      <c r="W525" s="31">
        <v>239006.01164074999</v>
      </c>
      <c r="X525" s="31">
        <v>30559.738857904591</v>
      </c>
      <c r="Y525" s="31">
        <v>14457.668172</v>
      </c>
      <c r="Z525" s="259">
        <v>79310.199781648902</v>
      </c>
      <c r="AA525" s="252">
        <f t="shared" si="33"/>
        <v>0</v>
      </c>
      <c r="AB525" s="252">
        <f t="shared" si="28"/>
        <v>0</v>
      </c>
      <c r="AC525" s="252">
        <f t="shared" si="29"/>
        <v>0</v>
      </c>
      <c r="AD525" s="252">
        <f t="shared" si="30"/>
        <v>0</v>
      </c>
      <c r="AE525" s="252">
        <f t="shared" si="31"/>
        <v>0</v>
      </c>
      <c r="AF525" s="273">
        <f t="shared" si="32"/>
        <v>0</v>
      </c>
      <c r="AG525" s="252"/>
    </row>
    <row r="526" spans="1:33" s="182" customFormat="1" ht="20.100000000000001" customHeight="1">
      <c r="A526" s="233" t="s">
        <v>24</v>
      </c>
      <c r="B526" s="228">
        <v>443284.74331115157</v>
      </c>
      <c r="C526" s="46">
        <v>6111.3883103553844</v>
      </c>
      <c r="D526" s="46">
        <v>308022.28163260402</v>
      </c>
      <c r="E526" s="73">
        <v>33860.19065455829</v>
      </c>
      <c r="F526" s="73">
        <v>14365.681349575683</v>
      </c>
      <c r="G526" s="249">
        <v>80925.201364058201</v>
      </c>
      <c r="H526" s="73"/>
      <c r="I526" s="73"/>
      <c r="J526" s="73"/>
      <c r="K526" s="73"/>
      <c r="L526" s="73"/>
      <c r="M526" s="73"/>
      <c r="N526" s="73"/>
      <c r="O526" s="73"/>
      <c r="P526" s="73"/>
      <c r="Q526" s="73"/>
      <c r="R526" s="73"/>
      <c r="S526" s="73"/>
      <c r="T526" s="73"/>
      <c r="U526" s="182">
        <v>443284.74331115157</v>
      </c>
      <c r="V526" s="182">
        <v>6111.3883103553844</v>
      </c>
      <c r="W526" s="182">
        <v>308022.28163260402</v>
      </c>
      <c r="X526" s="182">
        <v>33860.19065455829</v>
      </c>
      <c r="Y526" s="182">
        <v>14365.681349575683</v>
      </c>
      <c r="Z526" s="261">
        <v>80925.201364058201</v>
      </c>
      <c r="AA526" s="252">
        <f t="shared" si="33"/>
        <v>0</v>
      </c>
      <c r="AB526" s="252">
        <f t="shared" si="28"/>
        <v>0</v>
      </c>
      <c r="AC526" s="252">
        <f t="shared" si="29"/>
        <v>0</v>
      </c>
      <c r="AD526" s="252">
        <f t="shared" si="30"/>
        <v>0</v>
      </c>
      <c r="AE526" s="252">
        <f t="shared" si="31"/>
        <v>0</v>
      </c>
      <c r="AF526" s="273">
        <f t="shared" si="32"/>
        <v>0</v>
      </c>
      <c r="AG526" s="252"/>
    </row>
    <row r="527" spans="1:33" s="182" customFormat="1" ht="20.100000000000001" customHeight="1">
      <c r="A527" s="710" t="s">
        <v>14</v>
      </c>
      <c r="B527" s="711"/>
      <c r="C527" s="711"/>
      <c r="D527" s="711"/>
      <c r="E527" s="711"/>
      <c r="F527" s="711"/>
      <c r="G527" s="712"/>
      <c r="H527" s="364"/>
      <c r="I527" s="364"/>
      <c r="J527" s="364"/>
      <c r="K527" s="364"/>
      <c r="L527" s="364"/>
      <c r="M527" s="364"/>
      <c r="N527" s="364"/>
      <c r="O527" s="364"/>
      <c r="P527" s="364"/>
      <c r="Q527" s="364"/>
      <c r="R527" s="364"/>
      <c r="S527" s="364"/>
      <c r="T527" s="364"/>
      <c r="U527" s="31">
        <v>2509.1359656242462</v>
      </c>
      <c r="V527" s="31">
        <v>9.8502154308617251E-2</v>
      </c>
      <c r="W527" s="31">
        <v>2142.8910886485519</v>
      </c>
      <c r="X527" s="31">
        <v>10.393574640142326</v>
      </c>
      <c r="Y527" s="31">
        <v>10.28050041060097</v>
      </c>
      <c r="Z527" s="259">
        <v>345.47229977064245</v>
      </c>
      <c r="AA527" s="252">
        <f>U527-B527</f>
        <v>2509.1359656242462</v>
      </c>
      <c r="AB527" s="252">
        <f t="shared" ref="AB527:AB567" si="34">V527-C527</f>
        <v>9.8502154308617251E-2</v>
      </c>
      <c r="AC527" s="252">
        <f t="shared" ref="AC527:AC567" si="35">W527-D527</f>
        <v>2142.8910886485519</v>
      </c>
      <c r="AD527" s="252">
        <f t="shared" ref="AD527:AD567" si="36">X527-E527</f>
        <v>10.393574640142326</v>
      </c>
      <c r="AE527" s="252">
        <f t="shared" ref="AE527:AE567" si="37">Y527-F527</f>
        <v>10.28050041060097</v>
      </c>
      <c r="AF527" s="273">
        <f t="shared" ref="AF527:AF567" si="38">Z527-G527</f>
        <v>345.47229977064245</v>
      </c>
    </row>
    <row r="528" spans="1:33" s="31" customFormat="1" ht="20.100000000000001" customHeight="1">
      <c r="A528" s="206"/>
      <c r="B528" s="236">
        <f>B526/B486*100-100</f>
        <v>17566.828317965108</v>
      </c>
      <c r="C528" s="236" t="s">
        <v>4</v>
      </c>
      <c r="D528" s="236">
        <f>D526/D486*100-100</f>
        <v>14274.145436708273</v>
      </c>
      <c r="E528" s="236" t="s">
        <v>4</v>
      </c>
      <c r="F528" s="236">
        <f t="shared" ref="F528" si="39">F526/F486*100-100</f>
        <v>139637.17986297814</v>
      </c>
      <c r="G528" s="236" t="s">
        <v>4</v>
      </c>
      <c r="H528" s="380"/>
      <c r="I528" s="380"/>
      <c r="J528" s="380"/>
      <c r="K528" s="380"/>
      <c r="L528" s="380"/>
      <c r="M528" s="380"/>
      <c r="N528" s="380"/>
      <c r="O528" s="380"/>
      <c r="P528" s="380"/>
      <c r="Q528" s="380"/>
      <c r="R528" s="380"/>
      <c r="S528" s="380"/>
      <c r="T528" s="380"/>
      <c r="U528" s="31">
        <v>4100.1369419207058</v>
      </c>
      <c r="V528" s="31">
        <v>9.8502154308617251E-2</v>
      </c>
      <c r="W528" s="31">
        <v>3548.7114105172154</v>
      </c>
      <c r="X528" s="31">
        <v>13.548766941614103</v>
      </c>
      <c r="Y528" s="31">
        <v>21.116703546099295</v>
      </c>
      <c r="Z528" s="259">
        <v>516.66155876146831</v>
      </c>
      <c r="AA528" s="252">
        <f t="shared" ref="AA528:AA567" si="40">U528-B528</f>
        <v>-13466.691376044402</v>
      </c>
      <c r="AB528" s="252" t="e">
        <f t="shared" si="34"/>
        <v>#VALUE!</v>
      </c>
      <c r="AC528" s="252">
        <f t="shared" si="35"/>
        <v>-10725.434026191058</v>
      </c>
      <c r="AD528" s="252" t="e">
        <f t="shared" si="36"/>
        <v>#VALUE!</v>
      </c>
      <c r="AE528" s="252">
        <f t="shared" si="37"/>
        <v>-139616.06315943203</v>
      </c>
      <c r="AF528" s="273" t="e">
        <f t="shared" si="38"/>
        <v>#VALUE!</v>
      </c>
    </row>
    <row r="529" spans="1:32" s="2" customFormat="1" ht="15" customHeight="1">
      <c r="A529" s="140" t="s">
        <v>15</v>
      </c>
      <c r="B529" s="78"/>
      <c r="C529" s="78"/>
      <c r="D529" s="78"/>
      <c r="E529" s="141"/>
      <c r="F529" s="142"/>
      <c r="G529" s="143"/>
      <c r="H529" s="143"/>
      <c r="I529" s="143"/>
      <c r="J529" s="143"/>
      <c r="K529" s="143"/>
      <c r="L529" s="143"/>
      <c r="M529" s="143"/>
      <c r="N529" s="143"/>
      <c r="O529" s="143"/>
      <c r="P529" s="143"/>
      <c r="Q529" s="143"/>
      <c r="R529" s="143"/>
      <c r="S529" s="143"/>
      <c r="T529" s="143"/>
      <c r="U529" s="31">
        <v>5288.8081380102676</v>
      </c>
      <c r="V529" s="31">
        <v>0.39400861723446901</v>
      </c>
      <c r="W529" s="31">
        <v>4409.3433117009317</v>
      </c>
      <c r="X529" s="31">
        <v>17.075158337376681</v>
      </c>
      <c r="Y529" s="31">
        <v>36.815305524449421</v>
      </c>
      <c r="Z529" s="259">
        <v>825.18035383027586</v>
      </c>
      <c r="AA529" s="252">
        <f t="shared" si="40"/>
        <v>5288.8081380102676</v>
      </c>
      <c r="AB529" s="252">
        <f t="shared" si="34"/>
        <v>0.39400861723446901</v>
      </c>
      <c r="AC529" s="252">
        <f t="shared" si="35"/>
        <v>4409.3433117009317</v>
      </c>
      <c r="AD529" s="252">
        <f t="shared" si="36"/>
        <v>17.075158337376681</v>
      </c>
      <c r="AE529" s="252">
        <f t="shared" si="37"/>
        <v>36.815305524449421</v>
      </c>
      <c r="AF529" s="273">
        <f t="shared" si="38"/>
        <v>825.18035383027586</v>
      </c>
    </row>
    <row r="530" spans="1:32" s="2" customFormat="1" ht="15" customHeight="1">
      <c r="A530" s="144" t="s">
        <v>263</v>
      </c>
      <c r="B530" s="143"/>
      <c r="C530" s="143"/>
      <c r="D530" s="143"/>
      <c r="E530" s="142"/>
      <c r="F530" s="142"/>
      <c r="G530" s="143"/>
      <c r="H530" s="143"/>
      <c r="I530" s="143"/>
      <c r="J530" s="143"/>
      <c r="K530" s="143"/>
      <c r="L530" s="143"/>
      <c r="M530" s="143"/>
      <c r="N530" s="143"/>
      <c r="O530" s="143"/>
      <c r="P530" s="143"/>
      <c r="Q530" s="143"/>
      <c r="R530" s="143"/>
      <c r="S530" s="143"/>
      <c r="T530" s="143"/>
      <c r="U530" s="31">
        <v>8663.4575057470101</v>
      </c>
      <c r="V530" s="31">
        <v>0.6895150801603207</v>
      </c>
      <c r="W530" s="31">
        <v>7633.1856424250391</v>
      </c>
      <c r="X530" s="31">
        <v>24.406340449619925</v>
      </c>
      <c r="Y530" s="31">
        <v>64.32259040686823</v>
      </c>
      <c r="Z530" s="259">
        <v>940.85341738532179</v>
      </c>
      <c r="AA530" s="252">
        <f t="shared" si="40"/>
        <v>8663.4575057470101</v>
      </c>
      <c r="AB530" s="252">
        <f t="shared" si="34"/>
        <v>0.6895150801603207</v>
      </c>
      <c r="AC530" s="252">
        <f t="shared" si="35"/>
        <v>7633.1856424250391</v>
      </c>
      <c r="AD530" s="252">
        <f t="shared" si="36"/>
        <v>24.406340449619925</v>
      </c>
      <c r="AE530" s="252">
        <f t="shared" si="37"/>
        <v>64.32259040686823</v>
      </c>
      <c r="AF530" s="273">
        <f t="shared" si="38"/>
        <v>940.85341738532179</v>
      </c>
    </row>
    <row r="531" spans="1:32" ht="38.25" customHeight="1">
      <c r="A531" s="763" t="s">
        <v>381</v>
      </c>
      <c r="B531" s="764"/>
      <c r="C531" s="764"/>
      <c r="D531" s="764"/>
      <c r="E531" s="764"/>
      <c r="F531" s="764"/>
      <c r="G531" s="764"/>
      <c r="H531" s="115"/>
      <c r="I531" s="115"/>
      <c r="J531" s="115"/>
      <c r="K531" s="115"/>
      <c r="L531" s="115"/>
      <c r="M531" s="115"/>
      <c r="N531" s="115"/>
      <c r="O531" s="115"/>
      <c r="P531" s="115"/>
      <c r="Q531" s="115"/>
      <c r="R531" s="115"/>
      <c r="S531" s="115"/>
      <c r="T531" s="115"/>
      <c r="U531" s="31">
        <v>30538.878089915979</v>
      </c>
      <c r="V531" s="31">
        <v>1.1820258517034068</v>
      </c>
      <c r="W531" s="31">
        <v>28785.581676611167</v>
      </c>
      <c r="X531" s="31">
        <v>30.995124373281577</v>
      </c>
      <c r="Y531" s="31">
        <v>78.49300989175066</v>
      </c>
      <c r="Z531" s="259">
        <v>1642.6262531880748</v>
      </c>
      <c r="AA531" s="252">
        <f t="shared" si="40"/>
        <v>30538.878089915979</v>
      </c>
      <c r="AB531" s="252">
        <f t="shared" si="34"/>
        <v>1.1820258517034068</v>
      </c>
      <c r="AC531" s="252">
        <f t="shared" si="35"/>
        <v>28785.581676611167</v>
      </c>
      <c r="AD531" s="252">
        <f t="shared" si="36"/>
        <v>30.995124373281577</v>
      </c>
      <c r="AE531" s="252">
        <f t="shared" si="37"/>
        <v>78.49300989175066</v>
      </c>
      <c r="AF531" s="273">
        <f t="shared" si="38"/>
        <v>1642.6262531880748</v>
      </c>
    </row>
    <row r="532" spans="1:32" s="37" customFormat="1" ht="12.75">
      <c r="A532" s="28" t="s">
        <v>272</v>
      </c>
      <c r="D532" s="97"/>
      <c r="E532" s="97"/>
      <c r="F532" s="97"/>
      <c r="G532" s="97"/>
      <c r="H532" s="97"/>
      <c r="I532" s="97"/>
      <c r="J532" s="97"/>
      <c r="K532" s="97"/>
      <c r="L532" s="97"/>
      <c r="M532" s="97"/>
      <c r="N532" s="97"/>
      <c r="O532" s="97"/>
      <c r="P532" s="97"/>
      <c r="Q532" s="97"/>
      <c r="R532" s="97"/>
      <c r="S532" s="97"/>
      <c r="T532" s="97"/>
      <c r="U532" s="31">
        <v>30077.832476587733</v>
      </c>
      <c r="V532" s="31">
        <v>77.028684669338688</v>
      </c>
      <c r="W532" s="31">
        <v>27318.030149977621</v>
      </c>
      <c r="X532" s="31">
        <v>125.83649296458029</v>
      </c>
      <c r="Y532" s="31">
        <v>106.83384886151551</v>
      </c>
      <c r="Z532" s="259">
        <v>2450.1033001146807</v>
      </c>
      <c r="AA532" s="252">
        <f t="shared" si="40"/>
        <v>30077.832476587733</v>
      </c>
      <c r="AB532" s="252">
        <f t="shared" si="34"/>
        <v>77.028684669338688</v>
      </c>
      <c r="AC532" s="252">
        <f t="shared" si="35"/>
        <v>27318.030149977621</v>
      </c>
      <c r="AD532" s="252">
        <f t="shared" si="36"/>
        <v>125.83649296458029</v>
      </c>
      <c r="AE532" s="252">
        <f t="shared" si="37"/>
        <v>106.83384886151551</v>
      </c>
      <c r="AF532" s="273">
        <f t="shared" si="38"/>
        <v>2450.1033001146807</v>
      </c>
    </row>
    <row r="533" spans="1:32" s="6" customFormat="1" ht="39.950000000000003" customHeight="1">
      <c r="A533" s="707" t="s">
        <v>199</v>
      </c>
      <c r="B533" s="707"/>
      <c r="C533" s="707"/>
      <c r="D533" s="707"/>
      <c r="E533" s="707"/>
      <c r="F533" s="707"/>
      <c r="G533" s="707"/>
      <c r="H533" s="372"/>
      <c r="I533" s="372"/>
      <c r="J533" s="372"/>
      <c r="K533" s="372"/>
      <c r="L533" s="372"/>
      <c r="M533" s="372"/>
      <c r="N533" s="372"/>
      <c r="O533" s="372"/>
      <c r="P533" s="372"/>
      <c r="Q533" s="372"/>
      <c r="R533" s="372"/>
      <c r="S533" s="372"/>
      <c r="T533" s="372"/>
      <c r="U533" s="109">
        <v>20.026704318898595</v>
      </c>
      <c r="V533" s="109">
        <v>2.0580889206743649</v>
      </c>
      <c r="W533" s="109">
        <v>28.876374078653896</v>
      </c>
      <c r="X533" s="109">
        <v>10.800000000000011</v>
      </c>
      <c r="Y533" s="109">
        <v>-0.63624936836264112</v>
      </c>
      <c r="Z533" s="365">
        <v>2.0363100671232814</v>
      </c>
      <c r="AA533" s="366">
        <f t="shared" si="40"/>
        <v>20.026704318898595</v>
      </c>
      <c r="AB533" s="366">
        <f t="shared" si="34"/>
        <v>2.0580889206743649</v>
      </c>
      <c r="AC533" s="366">
        <f t="shared" si="35"/>
        <v>28.876374078653896</v>
      </c>
      <c r="AD533" s="366">
        <f t="shared" si="36"/>
        <v>10.800000000000011</v>
      </c>
      <c r="AE533" s="366">
        <f t="shared" si="37"/>
        <v>-0.63624936836264112</v>
      </c>
      <c r="AF533" s="367">
        <f t="shared" si="38"/>
        <v>2.0363100671232814</v>
      </c>
    </row>
    <row r="534" spans="1:32" s="211" customFormat="1" ht="15" customHeight="1">
      <c r="A534" s="209" t="s">
        <v>293</v>
      </c>
      <c r="B534" s="210"/>
      <c r="C534" s="210"/>
      <c r="D534" s="210"/>
      <c r="E534" s="210"/>
      <c r="F534" s="210"/>
      <c r="G534" s="210"/>
      <c r="H534" s="210"/>
      <c r="I534" s="210"/>
      <c r="J534" s="210"/>
      <c r="K534" s="210"/>
      <c r="L534" s="210"/>
      <c r="M534" s="210"/>
      <c r="N534" s="210"/>
      <c r="O534" s="210"/>
      <c r="P534" s="210"/>
      <c r="Q534" s="210"/>
      <c r="R534" s="210"/>
      <c r="S534" s="210"/>
      <c r="T534" s="210"/>
      <c r="U534" s="31">
        <v>43628.626772721072</v>
      </c>
      <c r="V534" s="31">
        <v>99.684180160320651</v>
      </c>
      <c r="W534" s="31">
        <v>38215.605839260817</v>
      </c>
      <c r="X534" s="31">
        <v>497.12838702895039</v>
      </c>
      <c r="Y534" s="31">
        <v>283.13053833519973</v>
      </c>
      <c r="Z534" s="259">
        <v>4533.0778279357828</v>
      </c>
      <c r="AA534" s="252">
        <f t="shared" si="40"/>
        <v>43628.626772721072</v>
      </c>
      <c r="AB534" s="252">
        <f t="shared" si="34"/>
        <v>99.684180160320651</v>
      </c>
      <c r="AC534" s="252">
        <f t="shared" si="35"/>
        <v>38215.605839260817</v>
      </c>
      <c r="AD534" s="252">
        <f t="shared" si="36"/>
        <v>497.12838702895039</v>
      </c>
      <c r="AE534" s="252">
        <f t="shared" si="37"/>
        <v>283.13053833519973</v>
      </c>
      <c r="AF534" s="273">
        <f t="shared" si="38"/>
        <v>4533.0778279357828</v>
      </c>
    </row>
    <row r="535" spans="1:32" s="211" customFormat="1" ht="15" customHeight="1">
      <c r="A535" s="209"/>
      <c r="B535" s="210"/>
      <c r="C535" s="210"/>
      <c r="D535" s="210"/>
      <c r="E535" s="210"/>
      <c r="F535" s="210"/>
      <c r="G535" s="210"/>
      <c r="H535" s="210"/>
      <c r="I535" s="210"/>
      <c r="J535" s="210"/>
      <c r="K535" s="210"/>
      <c r="L535" s="210"/>
      <c r="M535" s="210"/>
      <c r="N535" s="210"/>
      <c r="O535" s="210"/>
      <c r="P535" s="210"/>
      <c r="Q535" s="210"/>
      <c r="R535" s="210"/>
      <c r="S535" s="210"/>
      <c r="T535" s="210"/>
      <c r="U535" s="31">
        <v>41256.355738071514</v>
      </c>
      <c r="V535" s="31">
        <v>129.82583937875754</v>
      </c>
      <c r="W535" s="31">
        <v>33781.729931316979</v>
      </c>
      <c r="X535" s="31">
        <v>795.85085815946957</v>
      </c>
      <c r="Y535" s="31">
        <v>415.52671254199328</v>
      </c>
      <c r="Z535" s="259">
        <v>6133.4223966743157</v>
      </c>
      <c r="AA535" s="252">
        <f t="shared" si="40"/>
        <v>41256.355738071514</v>
      </c>
      <c r="AB535" s="252">
        <f t="shared" si="34"/>
        <v>129.82583937875754</v>
      </c>
      <c r="AC535" s="252">
        <f t="shared" si="35"/>
        <v>33781.729931316979</v>
      </c>
      <c r="AD535" s="252">
        <f t="shared" si="36"/>
        <v>795.85085815946957</v>
      </c>
      <c r="AE535" s="252">
        <f t="shared" si="37"/>
        <v>415.52671254199328</v>
      </c>
      <c r="AF535" s="273">
        <f t="shared" si="38"/>
        <v>6133.4223966743157</v>
      </c>
    </row>
    <row r="536" spans="1:32" ht="24.95" customHeight="1">
      <c r="A536" s="721" t="s">
        <v>277</v>
      </c>
      <c r="B536" s="721"/>
      <c r="C536" s="721"/>
      <c r="D536" s="721"/>
      <c r="E536" s="721"/>
      <c r="F536" s="721"/>
      <c r="G536" s="721"/>
      <c r="H536" s="111"/>
      <c r="I536" s="111"/>
      <c r="J536" s="111"/>
      <c r="K536" s="111"/>
      <c r="L536" s="111"/>
      <c r="M536" s="111"/>
      <c r="N536" s="111"/>
      <c r="O536" s="111"/>
      <c r="P536" s="111"/>
      <c r="Q536" s="111"/>
      <c r="R536" s="111"/>
      <c r="S536" s="111"/>
      <c r="T536" s="111"/>
      <c r="U536" s="31">
        <v>60110.032066365144</v>
      </c>
      <c r="V536" s="31">
        <v>153.46635641282569</v>
      </c>
      <c r="W536" s="31">
        <v>50445.906926313437</v>
      </c>
      <c r="X536" s="31">
        <v>984.23439851204921</v>
      </c>
      <c r="Y536" s="31">
        <v>586.40530044792831</v>
      </c>
      <c r="Z536" s="259">
        <v>7940.0190846789046</v>
      </c>
      <c r="AA536" s="252">
        <f t="shared" si="40"/>
        <v>60110.032066365144</v>
      </c>
      <c r="AB536" s="252">
        <f t="shared" si="34"/>
        <v>153.46635641282569</v>
      </c>
      <c r="AC536" s="252">
        <f t="shared" si="35"/>
        <v>50445.906926313437</v>
      </c>
      <c r="AD536" s="252">
        <f t="shared" si="36"/>
        <v>984.23439851204921</v>
      </c>
      <c r="AE536" s="252">
        <f t="shared" si="37"/>
        <v>586.40530044792831</v>
      </c>
      <c r="AF536" s="273">
        <f t="shared" si="38"/>
        <v>7940.0190846789046</v>
      </c>
    </row>
    <row r="537" spans="1:32" s="37" customFormat="1" ht="15" customHeight="1">
      <c r="A537" s="729" t="s">
        <v>36</v>
      </c>
      <c r="B537" s="729"/>
      <c r="C537" s="113"/>
      <c r="D537" s="113"/>
      <c r="E537" s="113"/>
      <c r="F537" s="113"/>
      <c r="G537" s="113"/>
      <c r="H537" s="113"/>
      <c r="I537" s="113"/>
      <c r="J537" s="113"/>
      <c r="K537" s="113"/>
      <c r="L537" s="113"/>
      <c r="M537" s="113"/>
      <c r="N537" s="113"/>
      <c r="O537" s="113"/>
      <c r="P537" s="113"/>
      <c r="Q537" s="113"/>
      <c r="R537" s="113"/>
      <c r="S537" s="113"/>
      <c r="T537" s="113"/>
      <c r="U537" s="37">
        <v>79885.631080915424</v>
      </c>
      <c r="V537" s="37">
        <v>187.64660395791586</v>
      </c>
      <c r="W537" s="37">
        <v>69383.807660073144</v>
      </c>
      <c r="X537" s="37">
        <v>1265.9745110787644</v>
      </c>
      <c r="Y537" s="37">
        <v>756.86711131019024</v>
      </c>
      <c r="Z537" s="265">
        <v>8291.3351944954175</v>
      </c>
      <c r="AA537" s="274">
        <f t="shared" si="40"/>
        <v>79885.631080915424</v>
      </c>
      <c r="AB537" s="274">
        <f t="shared" si="34"/>
        <v>187.64660395791586</v>
      </c>
      <c r="AC537" s="274">
        <f t="shared" si="35"/>
        <v>69383.807660073144</v>
      </c>
      <c r="AD537" s="274">
        <f t="shared" si="36"/>
        <v>1265.9745110787644</v>
      </c>
      <c r="AE537" s="274">
        <f t="shared" si="37"/>
        <v>756.86711131019024</v>
      </c>
      <c r="AF537" s="275">
        <f t="shared" si="38"/>
        <v>8291.3351944954175</v>
      </c>
    </row>
    <row r="538" spans="1:32" s="31" customFormat="1" ht="39.950000000000003" customHeight="1">
      <c r="A538" s="251" t="s">
        <v>6</v>
      </c>
      <c r="B538" s="239" t="s">
        <v>29</v>
      </c>
      <c r="C538" s="239" t="s">
        <v>30</v>
      </c>
      <c r="D538" s="250" t="s">
        <v>31</v>
      </c>
      <c r="E538" s="240" t="s">
        <v>32</v>
      </c>
      <c r="F538" s="239" t="s">
        <v>33</v>
      </c>
      <c r="G538" s="241" t="s">
        <v>34</v>
      </c>
      <c r="H538" s="226"/>
      <c r="I538" s="226"/>
      <c r="J538" s="226"/>
      <c r="K538" s="226"/>
      <c r="L538" s="226"/>
      <c r="M538" s="226"/>
      <c r="N538" s="226"/>
      <c r="O538" s="226"/>
      <c r="P538" s="226"/>
      <c r="Q538" s="226"/>
      <c r="R538" s="226"/>
      <c r="S538" s="226"/>
      <c r="T538" s="226"/>
      <c r="U538" s="31">
        <v>79756.738275237672</v>
      </c>
      <c r="V538" s="31">
        <v>217.59125886773549</v>
      </c>
      <c r="W538" s="31">
        <v>67246.772044669589</v>
      </c>
      <c r="X538" s="31">
        <v>2920.0376752385573</v>
      </c>
      <c r="Y538" s="31">
        <v>1280.8947808883911</v>
      </c>
      <c r="Z538" s="259">
        <v>8091.4425155733979</v>
      </c>
      <c r="AA538" s="252" t="e">
        <f t="shared" si="40"/>
        <v>#VALUE!</v>
      </c>
      <c r="AB538" s="252" t="e">
        <f t="shared" si="34"/>
        <v>#VALUE!</v>
      </c>
      <c r="AC538" s="252" t="e">
        <f t="shared" si="35"/>
        <v>#VALUE!</v>
      </c>
      <c r="AD538" s="252" t="e">
        <f t="shared" si="36"/>
        <v>#VALUE!</v>
      </c>
      <c r="AE538" s="252" t="e">
        <f t="shared" si="37"/>
        <v>#VALUE!</v>
      </c>
      <c r="AF538" s="273" t="e">
        <f t="shared" si="38"/>
        <v>#VALUE!</v>
      </c>
    </row>
    <row r="539" spans="1:32" s="31" customFormat="1" ht="20.100000000000001" customHeight="1">
      <c r="A539" s="233">
        <v>1970</v>
      </c>
      <c r="B539" s="246" t="s">
        <v>4</v>
      </c>
      <c r="C539" s="118" t="s">
        <v>4</v>
      </c>
      <c r="D539" s="118" t="s">
        <v>4</v>
      </c>
      <c r="E539" s="276" t="s">
        <v>4</v>
      </c>
      <c r="F539" s="276" t="s">
        <v>4</v>
      </c>
      <c r="G539" s="279" t="s">
        <v>4</v>
      </c>
      <c r="H539" s="276"/>
      <c r="I539" s="276"/>
      <c r="J539" s="276"/>
      <c r="K539" s="276"/>
      <c r="L539" s="276"/>
      <c r="M539" s="276"/>
      <c r="N539" s="276"/>
      <c r="O539" s="276"/>
      <c r="P539" s="276"/>
      <c r="Q539" s="276"/>
      <c r="R539" s="276"/>
      <c r="S539" s="276"/>
      <c r="T539" s="276"/>
      <c r="U539" s="31" t="s">
        <v>4</v>
      </c>
      <c r="V539" s="31" t="s">
        <v>4</v>
      </c>
      <c r="W539" s="31" t="s">
        <v>4</v>
      </c>
      <c r="X539" s="31" t="s">
        <v>4</v>
      </c>
      <c r="Y539" s="31" t="s">
        <v>4</v>
      </c>
      <c r="Z539" s="259" t="s">
        <v>4</v>
      </c>
      <c r="AA539" s="252" t="e">
        <f t="shared" si="40"/>
        <v>#VALUE!</v>
      </c>
      <c r="AB539" s="252" t="e">
        <f t="shared" si="34"/>
        <v>#VALUE!</v>
      </c>
      <c r="AC539" s="252" t="e">
        <f t="shared" si="35"/>
        <v>#VALUE!</v>
      </c>
      <c r="AD539" s="252" t="e">
        <f t="shared" si="36"/>
        <v>#VALUE!</v>
      </c>
      <c r="AE539" s="252" t="e">
        <f t="shared" si="37"/>
        <v>#VALUE!</v>
      </c>
      <c r="AF539" s="273" t="e">
        <f t="shared" si="38"/>
        <v>#VALUE!</v>
      </c>
    </row>
    <row r="540" spans="1:32" s="31" customFormat="1" ht="20.100000000000001" customHeight="1">
      <c r="A540" s="233">
        <v>1971</v>
      </c>
      <c r="B540" s="246">
        <v>63.408320557098051</v>
      </c>
      <c r="C540" s="118">
        <v>0</v>
      </c>
      <c r="D540" s="118">
        <v>65.603909098117839</v>
      </c>
      <c r="E540" s="276">
        <v>30.357142857142861</v>
      </c>
      <c r="F540" s="276">
        <v>105.40540540540545</v>
      </c>
      <c r="G540" s="279">
        <v>49.552238805970177</v>
      </c>
      <c r="H540" s="276"/>
      <c r="I540" s="276"/>
      <c r="J540" s="276"/>
      <c r="K540" s="276"/>
      <c r="L540" s="276"/>
      <c r="M540" s="276"/>
      <c r="N540" s="276"/>
      <c r="O540" s="276"/>
      <c r="P540" s="276"/>
      <c r="Q540" s="276"/>
      <c r="R540" s="276"/>
      <c r="S540" s="276"/>
      <c r="T540" s="276"/>
      <c r="U540" s="31">
        <v>63.408320557098051</v>
      </c>
      <c r="V540" s="31">
        <v>0</v>
      </c>
      <c r="W540" s="31">
        <v>65.603909098117839</v>
      </c>
      <c r="X540" s="31">
        <v>30.357142857142861</v>
      </c>
      <c r="Y540" s="31">
        <v>105.40540540540545</v>
      </c>
      <c r="Z540" s="259">
        <v>49.552238805970177</v>
      </c>
      <c r="AA540" s="252">
        <f t="shared" si="40"/>
        <v>0</v>
      </c>
      <c r="AB540" s="252">
        <f t="shared" si="34"/>
        <v>0</v>
      </c>
      <c r="AC540" s="252">
        <f t="shared" si="35"/>
        <v>0</v>
      </c>
      <c r="AD540" s="252">
        <f t="shared" si="36"/>
        <v>0</v>
      </c>
      <c r="AE540" s="252">
        <f t="shared" si="37"/>
        <v>0</v>
      </c>
      <c r="AF540" s="273">
        <f t="shared" si="38"/>
        <v>0</v>
      </c>
    </row>
    <row r="541" spans="1:32" s="31" customFormat="1" ht="20.100000000000001" customHeight="1">
      <c r="A541" s="233">
        <v>1972</v>
      </c>
      <c r="B541" s="246">
        <v>28.991012079043628</v>
      </c>
      <c r="C541" s="118">
        <v>300</v>
      </c>
      <c r="D541" s="118">
        <v>24.251955192329405</v>
      </c>
      <c r="E541" s="276">
        <v>26.027397260274014</v>
      </c>
      <c r="F541" s="276">
        <v>74.342105263157862</v>
      </c>
      <c r="G541" s="279">
        <v>59.713905522288741</v>
      </c>
      <c r="H541" s="276"/>
      <c r="I541" s="276"/>
      <c r="J541" s="276"/>
      <c r="K541" s="276"/>
      <c r="L541" s="276"/>
      <c r="M541" s="276"/>
      <c r="N541" s="276"/>
      <c r="O541" s="276"/>
      <c r="P541" s="276"/>
      <c r="Q541" s="276"/>
      <c r="R541" s="276"/>
      <c r="S541" s="276"/>
      <c r="T541" s="276"/>
      <c r="U541" s="31">
        <v>28.991012079043628</v>
      </c>
      <c r="V541" s="31">
        <v>300</v>
      </c>
      <c r="W541" s="31">
        <v>24.251955192329405</v>
      </c>
      <c r="X541" s="31">
        <v>26.027397260274014</v>
      </c>
      <c r="Y541" s="31">
        <v>74.342105263157862</v>
      </c>
      <c r="Z541" s="259">
        <v>59.713905522288741</v>
      </c>
      <c r="AA541" s="252">
        <f t="shared" si="40"/>
        <v>0</v>
      </c>
      <c r="AB541" s="252">
        <f t="shared" si="34"/>
        <v>0</v>
      </c>
      <c r="AC541" s="252">
        <f t="shared" si="35"/>
        <v>0</v>
      </c>
      <c r="AD541" s="252">
        <f t="shared" si="36"/>
        <v>0</v>
      </c>
      <c r="AE541" s="252">
        <f t="shared" si="37"/>
        <v>0</v>
      </c>
      <c r="AF541" s="273">
        <f t="shared" si="38"/>
        <v>0</v>
      </c>
    </row>
    <row r="542" spans="1:32" s="31" customFormat="1" ht="20.100000000000001" customHeight="1">
      <c r="A542" s="233">
        <v>1973</v>
      </c>
      <c r="B542" s="246">
        <v>63.807369820874953</v>
      </c>
      <c r="C542" s="118">
        <v>74.999999999999972</v>
      </c>
      <c r="D542" s="118">
        <v>73.113888006159584</v>
      </c>
      <c r="E542" s="276">
        <v>42.934782608695627</v>
      </c>
      <c r="F542" s="276">
        <v>74.71698113207546</v>
      </c>
      <c r="G542" s="279">
        <v>14.017912934805253</v>
      </c>
      <c r="H542" s="276"/>
      <c r="I542" s="276"/>
      <c r="J542" s="276"/>
      <c r="K542" s="276"/>
      <c r="L542" s="276"/>
      <c r="M542" s="276"/>
      <c r="N542" s="276"/>
      <c r="O542" s="276"/>
      <c r="P542" s="276"/>
      <c r="Q542" s="276"/>
      <c r="R542" s="276"/>
      <c r="S542" s="276"/>
      <c r="T542" s="276"/>
      <c r="U542" s="31">
        <v>63.807369820874953</v>
      </c>
      <c r="V542" s="31">
        <v>74.999999999999972</v>
      </c>
      <c r="W542" s="31">
        <v>73.113888006159584</v>
      </c>
      <c r="X542" s="31">
        <v>42.934782608695627</v>
      </c>
      <c r="Y542" s="31">
        <v>74.71698113207546</v>
      </c>
      <c r="Z542" s="259">
        <v>14.017912934805253</v>
      </c>
      <c r="AA542" s="252">
        <f t="shared" si="40"/>
        <v>0</v>
      </c>
      <c r="AB542" s="252">
        <f t="shared" si="34"/>
        <v>0</v>
      </c>
      <c r="AC542" s="252">
        <f t="shared" si="35"/>
        <v>0</v>
      </c>
      <c r="AD542" s="252">
        <f t="shared" si="36"/>
        <v>0</v>
      </c>
      <c r="AE542" s="252">
        <f t="shared" si="37"/>
        <v>0</v>
      </c>
      <c r="AF542" s="273">
        <f t="shared" si="38"/>
        <v>0</v>
      </c>
    </row>
    <row r="543" spans="1:32" s="31" customFormat="1" ht="20.100000000000001" customHeight="1">
      <c r="A543" s="233" t="s">
        <v>28</v>
      </c>
      <c r="B543" s="246">
        <v>252.50219753092387</v>
      </c>
      <c r="C543" s="118">
        <v>71.428571428571416</v>
      </c>
      <c r="D543" s="118">
        <v>277.11098648802255</v>
      </c>
      <c r="E543" s="276">
        <v>26.99619771863118</v>
      </c>
      <c r="F543" s="276">
        <v>22.030237580993543</v>
      </c>
      <c r="G543" s="279">
        <v>74.588966021191084</v>
      </c>
      <c r="H543" s="276"/>
      <c r="I543" s="276"/>
      <c r="J543" s="276"/>
      <c r="K543" s="276"/>
      <c r="L543" s="276"/>
      <c r="M543" s="276"/>
      <c r="N543" s="276"/>
      <c r="O543" s="276"/>
      <c r="P543" s="276"/>
      <c r="Q543" s="276"/>
      <c r="R543" s="276"/>
      <c r="S543" s="276"/>
      <c r="T543" s="276"/>
      <c r="U543" s="31">
        <v>252.50219753092387</v>
      </c>
      <c r="V543" s="31">
        <v>71.428571428571416</v>
      </c>
      <c r="W543" s="31">
        <v>277.11098648802255</v>
      </c>
      <c r="X543" s="31">
        <v>26.99619771863118</v>
      </c>
      <c r="Y543" s="31">
        <v>22.030237580993543</v>
      </c>
      <c r="Z543" s="259">
        <v>74.588966021191084</v>
      </c>
      <c r="AA543" s="252">
        <f t="shared" si="40"/>
        <v>0</v>
      </c>
      <c r="AB543" s="252">
        <f t="shared" si="34"/>
        <v>0</v>
      </c>
      <c r="AC543" s="252">
        <f t="shared" si="35"/>
        <v>0</v>
      </c>
      <c r="AD543" s="252">
        <f t="shared" si="36"/>
        <v>0</v>
      </c>
      <c r="AE543" s="252">
        <f t="shared" si="37"/>
        <v>0</v>
      </c>
      <c r="AF543" s="273">
        <f t="shared" si="38"/>
        <v>0</v>
      </c>
    </row>
    <row r="544" spans="1:32" s="31" customFormat="1" ht="20.100000000000001" customHeight="1">
      <c r="A544" s="233" t="s">
        <v>35</v>
      </c>
      <c r="B544" s="246">
        <v>-1.5097005593027575</v>
      </c>
      <c r="C544" s="118">
        <v>6416.666666666667</v>
      </c>
      <c r="D544" s="118">
        <v>-5.0982173753534425</v>
      </c>
      <c r="E544" s="276">
        <v>305.98802395209577</v>
      </c>
      <c r="F544" s="276">
        <v>36.106194690265511</v>
      </c>
      <c r="G544" s="279">
        <v>49.15768546615044</v>
      </c>
      <c r="H544" s="276"/>
      <c r="I544" s="276"/>
      <c r="J544" s="276"/>
      <c r="K544" s="276"/>
      <c r="L544" s="276"/>
      <c r="M544" s="276"/>
      <c r="N544" s="276"/>
      <c r="O544" s="276"/>
      <c r="P544" s="276"/>
      <c r="Q544" s="276"/>
      <c r="R544" s="276"/>
      <c r="S544" s="276"/>
      <c r="T544" s="276"/>
      <c r="U544" s="31">
        <v>-1.5097005593027575</v>
      </c>
      <c r="V544" s="31">
        <v>6416.666666666667</v>
      </c>
      <c r="W544" s="31">
        <v>-5.0982173753534425</v>
      </c>
      <c r="X544" s="31">
        <v>305.98802395209577</v>
      </c>
      <c r="Y544" s="31">
        <v>36.106194690265511</v>
      </c>
      <c r="Z544" s="259">
        <v>49.15768546615044</v>
      </c>
      <c r="AA544" s="252">
        <f t="shared" si="40"/>
        <v>0</v>
      </c>
      <c r="AB544" s="252">
        <f t="shared" si="34"/>
        <v>0</v>
      </c>
      <c r="AC544" s="252">
        <f t="shared" si="35"/>
        <v>0</v>
      </c>
      <c r="AD544" s="252">
        <f t="shared" si="36"/>
        <v>0</v>
      </c>
      <c r="AE544" s="252">
        <f t="shared" si="37"/>
        <v>0</v>
      </c>
      <c r="AF544" s="273">
        <f t="shared" si="38"/>
        <v>0</v>
      </c>
    </row>
    <row r="545" spans="1:32" s="31" customFormat="1" ht="20.100000000000001" customHeight="1">
      <c r="A545" s="233">
        <v>1976</v>
      </c>
      <c r="B545" s="246">
        <v>23.562548477966729</v>
      </c>
      <c r="C545" s="118">
        <v>76.598465473145779</v>
      </c>
      <c r="D545" s="118">
        <v>21.426793797361526</v>
      </c>
      <c r="E545" s="276">
        <v>111.35693215339236</v>
      </c>
      <c r="F545" s="276">
        <v>62.808842652795818</v>
      </c>
      <c r="G545" s="279">
        <v>39.48789898281305</v>
      </c>
      <c r="H545" s="276"/>
      <c r="I545" s="276"/>
      <c r="J545" s="276"/>
      <c r="K545" s="276"/>
      <c r="L545" s="276"/>
      <c r="M545" s="276"/>
      <c r="N545" s="276"/>
      <c r="O545" s="276"/>
      <c r="P545" s="276"/>
      <c r="Q545" s="276"/>
      <c r="R545" s="276"/>
      <c r="S545" s="276"/>
      <c r="T545" s="276"/>
      <c r="U545" s="31">
        <v>23.562548477966729</v>
      </c>
      <c r="V545" s="31">
        <v>76.598465473145779</v>
      </c>
      <c r="W545" s="31">
        <v>21.426793797361526</v>
      </c>
      <c r="X545" s="31">
        <v>111.35693215339236</v>
      </c>
      <c r="Y545" s="31">
        <v>62.808842652795818</v>
      </c>
      <c r="Z545" s="259">
        <v>39.48789898281305</v>
      </c>
      <c r="AA545" s="252">
        <f t="shared" si="40"/>
        <v>0</v>
      </c>
      <c r="AB545" s="252">
        <f t="shared" si="34"/>
        <v>0</v>
      </c>
      <c r="AC545" s="252">
        <f t="shared" si="35"/>
        <v>0</v>
      </c>
      <c r="AD545" s="252">
        <f t="shared" si="36"/>
        <v>0</v>
      </c>
      <c r="AE545" s="252">
        <f t="shared" si="37"/>
        <v>0</v>
      </c>
      <c r="AF545" s="273">
        <f t="shared" si="38"/>
        <v>0</v>
      </c>
    </row>
    <row r="546" spans="1:32" s="31" customFormat="1" ht="20.100000000000001" customHeight="1">
      <c r="A546" s="233">
        <v>1977</v>
      </c>
      <c r="B546" s="246">
        <v>17.391905045798879</v>
      </c>
      <c r="C546" s="118">
        <v>-26.719768283852289</v>
      </c>
      <c r="D546" s="118">
        <v>15.206462379591585</v>
      </c>
      <c r="E546" s="276">
        <v>86.915561758548506</v>
      </c>
      <c r="F546" s="276">
        <v>62.779552715654972</v>
      </c>
      <c r="G546" s="279">
        <v>32.639307986320631</v>
      </c>
      <c r="H546" s="276"/>
      <c r="I546" s="276"/>
      <c r="J546" s="276"/>
      <c r="K546" s="276"/>
      <c r="L546" s="276"/>
      <c r="M546" s="276"/>
      <c r="N546" s="276"/>
      <c r="O546" s="276"/>
      <c r="P546" s="276"/>
      <c r="Q546" s="276"/>
      <c r="R546" s="276"/>
      <c r="S546" s="276"/>
      <c r="T546" s="276"/>
      <c r="U546" s="31">
        <v>17.391905045798879</v>
      </c>
      <c r="V546" s="31">
        <v>-26.719768283852289</v>
      </c>
      <c r="W546" s="31">
        <v>15.206462379591585</v>
      </c>
      <c r="X546" s="31">
        <v>86.915561758548506</v>
      </c>
      <c r="Y546" s="31">
        <v>62.779552715654972</v>
      </c>
      <c r="Z546" s="259">
        <v>32.639307986320631</v>
      </c>
      <c r="AA546" s="252">
        <f t="shared" si="40"/>
        <v>0</v>
      </c>
      <c r="AB546" s="252">
        <f t="shared" si="34"/>
        <v>0</v>
      </c>
      <c r="AC546" s="252">
        <f t="shared" si="35"/>
        <v>0</v>
      </c>
      <c r="AD546" s="252">
        <f t="shared" si="36"/>
        <v>0</v>
      </c>
      <c r="AE546" s="252">
        <f t="shared" si="37"/>
        <v>0</v>
      </c>
      <c r="AF546" s="273">
        <f t="shared" si="38"/>
        <v>0</v>
      </c>
    </row>
    <row r="547" spans="1:32" s="31" customFormat="1" ht="20.100000000000001" customHeight="1">
      <c r="A547" s="233">
        <v>1978</v>
      </c>
      <c r="B547" s="246">
        <v>-5.4374185257025545</v>
      </c>
      <c r="C547" s="118">
        <v>30.237154150197625</v>
      </c>
      <c r="D547" s="118">
        <v>-11.602265123293407</v>
      </c>
      <c r="E547" s="276">
        <v>60.089602389397044</v>
      </c>
      <c r="F547" s="276">
        <v>46.761530912659452</v>
      </c>
      <c r="G547" s="279">
        <v>35.303708197467188</v>
      </c>
      <c r="H547" s="276"/>
      <c r="I547" s="276"/>
      <c r="J547" s="276"/>
      <c r="K547" s="276"/>
      <c r="L547" s="276"/>
      <c r="M547" s="276"/>
      <c r="N547" s="276"/>
      <c r="O547" s="276"/>
      <c r="P547" s="276"/>
      <c r="Q547" s="276"/>
      <c r="R547" s="276"/>
      <c r="S547" s="276"/>
      <c r="T547" s="276"/>
      <c r="U547" s="31">
        <v>-5.4374185257025545</v>
      </c>
      <c r="V547" s="31">
        <v>30.237154150197625</v>
      </c>
      <c r="W547" s="31">
        <v>-11.602265123293407</v>
      </c>
      <c r="X547" s="31">
        <v>60.089602389397044</v>
      </c>
      <c r="Y547" s="31">
        <v>46.761530912659452</v>
      </c>
      <c r="Z547" s="259">
        <v>35.303708197467188</v>
      </c>
      <c r="AA547" s="252">
        <f t="shared" si="40"/>
        <v>0</v>
      </c>
      <c r="AB547" s="252">
        <f t="shared" si="34"/>
        <v>0</v>
      </c>
      <c r="AC547" s="252">
        <f t="shared" si="35"/>
        <v>0</v>
      </c>
      <c r="AD547" s="252">
        <f t="shared" si="36"/>
        <v>0</v>
      </c>
      <c r="AE547" s="252">
        <f t="shared" si="37"/>
        <v>0</v>
      </c>
      <c r="AF547" s="273">
        <f t="shared" si="38"/>
        <v>0</v>
      </c>
    </row>
    <row r="548" spans="1:32" s="31" customFormat="1" ht="20.100000000000001" customHeight="1">
      <c r="A548" s="233">
        <v>1979</v>
      </c>
      <c r="B548" s="246">
        <v>45.698840799201719</v>
      </c>
      <c r="C548" s="118">
        <v>18.209408194233689</v>
      </c>
      <c r="D548" s="118">
        <v>49.328962811783413</v>
      </c>
      <c r="E548" s="276">
        <v>23.670708955223873</v>
      </c>
      <c r="F548" s="276">
        <v>41.123370110330995</v>
      </c>
      <c r="G548" s="279">
        <v>29.454953061510452</v>
      </c>
      <c r="H548" s="276"/>
      <c r="I548" s="276"/>
      <c r="J548" s="276"/>
      <c r="K548" s="276"/>
      <c r="L548" s="276"/>
      <c r="M548" s="276"/>
      <c r="N548" s="276"/>
      <c r="O548" s="276"/>
      <c r="P548" s="276"/>
      <c r="Q548" s="276"/>
      <c r="R548" s="276"/>
      <c r="S548" s="276"/>
      <c r="T548" s="276"/>
      <c r="U548" s="31">
        <v>45.698840799201719</v>
      </c>
      <c r="V548" s="31">
        <v>18.209408194233689</v>
      </c>
      <c r="W548" s="31">
        <v>49.328962811783413</v>
      </c>
      <c r="X548" s="31">
        <v>23.670708955223873</v>
      </c>
      <c r="Y548" s="31">
        <v>41.123370110330995</v>
      </c>
      <c r="Z548" s="259">
        <v>29.454953061510452</v>
      </c>
      <c r="AA548" s="252">
        <f t="shared" si="40"/>
        <v>0</v>
      </c>
      <c r="AB548" s="252">
        <f t="shared" si="34"/>
        <v>0</v>
      </c>
      <c r="AC548" s="252">
        <f t="shared" si="35"/>
        <v>0</v>
      </c>
      <c r="AD548" s="252">
        <f t="shared" si="36"/>
        <v>0</v>
      </c>
      <c r="AE548" s="252">
        <f t="shared" si="37"/>
        <v>0</v>
      </c>
      <c r="AF548" s="273">
        <f t="shared" si="38"/>
        <v>0</v>
      </c>
    </row>
    <row r="549" spans="1:32" s="31" customFormat="1" ht="20.100000000000001" customHeight="1">
      <c r="A549" s="233">
        <v>1980</v>
      </c>
      <c r="B549" s="246">
        <v>32.898999276388338</v>
      </c>
      <c r="C549" s="118">
        <v>22.272143774069292</v>
      </c>
      <c r="D549" s="118">
        <v>37.54100557934737</v>
      </c>
      <c r="E549" s="276">
        <v>28.625306430322468</v>
      </c>
      <c r="F549" s="276">
        <v>29.068941009239495</v>
      </c>
      <c r="G549" s="279">
        <v>4.4246255087020359</v>
      </c>
      <c r="H549" s="276"/>
      <c r="I549" s="276"/>
      <c r="J549" s="276"/>
      <c r="K549" s="276"/>
      <c r="L549" s="276"/>
      <c r="M549" s="276"/>
      <c r="N549" s="276"/>
      <c r="O549" s="276"/>
      <c r="P549" s="276"/>
      <c r="Q549" s="276"/>
      <c r="R549" s="276"/>
      <c r="S549" s="276"/>
      <c r="T549" s="276"/>
      <c r="U549" s="31">
        <v>32.898999276388338</v>
      </c>
      <c r="V549" s="31">
        <v>22.272143774069292</v>
      </c>
      <c r="W549" s="31">
        <v>37.54100557934737</v>
      </c>
      <c r="X549" s="31">
        <v>28.625306430322468</v>
      </c>
      <c r="Y549" s="31">
        <v>29.068941009239495</v>
      </c>
      <c r="Z549" s="259">
        <v>4.4246255087020359</v>
      </c>
      <c r="AA549" s="252">
        <f t="shared" si="40"/>
        <v>0</v>
      </c>
      <c r="AB549" s="252">
        <f t="shared" si="34"/>
        <v>0</v>
      </c>
      <c r="AC549" s="252">
        <f t="shared" si="35"/>
        <v>0</v>
      </c>
      <c r="AD549" s="252">
        <f t="shared" si="36"/>
        <v>0</v>
      </c>
      <c r="AE549" s="252">
        <f t="shared" si="37"/>
        <v>0</v>
      </c>
      <c r="AF549" s="273">
        <f t="shared" si="38"/>
        <v>0</v>
      </c>
    </row>
    <row r="550" spans="1:32" s="31" customFormat="1" ht="20.100000000000001" customHeight="1">
      <c r="A550" s="233">
        <v>1981</v>
      </c>
      <c r="B550" s="246">
        <v>-0.1613466701504791</v>
      </c>
      <c r="C550" s="118">
        <v>15.958005249343827</v>
      </c>
      <c r="D550" s="118">
        <v>-3.0800206668872505</v>
      </c>
      <c r="E550" s="276">
        <v>130.655329130626</v>
      </c>
      <c r="F550" s="276">
        <v>69.236417033773876</v>
      </c>
      <c r="G550" s="279">
        <v>-2.4108623548922168</v>
      </c>
      <c r="H550" s="276"/>
      <c r="I550" s="276"/>
      <c r="J550" s="276"/>
      <c r="K550" s="276"/>
      <c r="L550" s="276"/>
      <c r="M550" s="276"/>
      <c r="N550" s="276"/>
      <c r="O550" s="276"/>
      <c r="P550" s="276"/>
      <c r="Q550" s="276"/>
      <c r="R550" s="276"/>
      <c r="S550" s="276"/>
      <c r="T550" s="276"/>
      <c r="U550" s="31">
        <v>-0.1613466701504791</v>
      </c>
      <c r="V550" s="31">
        <v>15.958005249343827</v>
      </c>
      <c r="W550" s="31">
        <v>-3.0800206668872505</v>
      </c>
      <c r="X550" s="31">
        <v>130.655329130626</v>
      </c>
      <c r="Y550" s="31">
        <v>69.236417033773876</v>
      </c>
      <c r="Z550" s="259">
        <v>-2.4108623548922168</v>
      </c>
      <c r="AA550" s="252">
        <f t="shared" si="40"/>
        <v>0</v>
      </c>
      <c r="AB550" s="252">
        <f t="shared" si="34"/>
        <v>0</v>
      </c>
      <c r="AC550" s="252">
        <f t="shared" si="35"/>
        <v>0</v>
      </c>
      <c r="AD550" s="252">
        <f t="shared" si="36"/>
        <v>0</v>
      </c>
      <c r="AE550" s="252">
        <f t="shared" si="37"/>
        <v>0</v>
      </c>
      <c r="AF550" s="273">
        <f t="shared" si="38"/>
        <v>0</v>
      </c>
    </row>
    <row r="551" spans="1:32" s="31" customFormat="1" ht="20.100000000000001" customHeight="1">
      <c r="A551" s="233">
        <v>1982</v>
      </c>
      <c r="B551" s="246">
        <v>-14.861020299334356</v>
      </c>
      <c r="C551" s="118">
        <v>-14.169307378904477</v>
      </c>
      <c r="D551" s="118">
        <v>-23.794573517467072</v>
      </c>
      <c r="E551" s="276">
        <v>97.603762791584614</v>
      </c>
      <c r="F551" s="276">
        <v>26.626898047722364</v>
      </c>
      <c r="G551" s="279">
        <v>12.211908150476901</v>
      </c>
      <c r="H551" s="276"/>
      <c r="I551" s="276"/>
      <c r="J551" s="276"/>
      <c r="K551" s="276"/>
      <c r="L551" s="276"/>
      <c r="M551" s="276"/>
      <c r="N551" s="276"/>
      <c r="O551" s="276"/>
      <c r="P551" s="276"/>
      <c r="Q551" s="276"/>
      <c r="R551" s="276"/>
      <c r="S551" s="276"/>
      <c r="T551" s="276"/>
      <c r="U551" s="31">
        <v>-14.861020299334356</v>
      </c>
      <c r="V551" s="31">
        <v>-14.169307378904477</v>
      </c>
      <c r="W551" s="31">
        <v>-23.794573517467072</v>
      </c>
      <c r="X551" s="31">
        <v>97.603762791584614</v>
      </c>
      <c r="Y551" s="31">
        <v>26.626898047722364</v>
      </c>
      <c r="Z551" s="259">
        <v>12.211908150476901</v>
      </c>
      <c r="AA551" s="252">
        <f t="shared" si="40"/>
        <v>0</v>
      </c>
      <c r="AB551" s="252">
        <f t="shared" si="34"/>
        <v>0</v>
      </c>
      <c r="AC551" s="252">
        <f t="shared" si="35"/>
        <v>0</v>
      </c>
      <c r="AD551" s="252">
        <f t="shared" si="36"/>
        <v>0</v>
      </c>
      <c r="AE551" s="252">
        <f t="shared" si="37"/>
        <v>0</v>
      </c>
      <c r="AF551" s="273">
        <f t="shared" si="38"/>
        <v>0</v>
      </c>
    </row>
    <row r="552" spans="1:32" s="31" customFormat="1" ht="20.100000000000001" customHeight="1">
      <c r="A552" s="233">
        <v>1983</v>
      </c>
      <c r="B552" s="246">
        <v>-21.373047882741005</v>
      </c>
      <c r="C552" s="118">
        <v>24.73628691983123</v>
      </c>
      <c r="D552" s="118">
        <v>-24.018178449449152</v>
      </c>
      <c r="E552" s="276">
        <v>-1.1081089774518489</v>
      </c>
      <c r="F552" s="276">
        <v>5.9014989293361992</v>
      </c>
      <c r="G552" s="279">
        <v>-25.142922045962209</v>
      </c>
      <c r="H552" s="276"/>
      <c r="I552" s="276"/>
      <c r="J552" s="276"/>
      <c r="K552" s="276"/>
      <c r="L552" s="276"/>
      <c r="M552" s="276"/>
      <c r="N552" s="276"/>
      <c r="O552" s="276"/>
      <c r="P552" s="276"/>
      <c r="Q552" s="276"/>
      <c r="R552" s="276"/>
      <c r="S552" s="276"/>
      <c r="T552" s="276"/>
      <c r="U552" s="31">
        <v>-21.373047882741005</v>
      </c>
      <c r="V552" s="31">
        <v>24.73628691983123</v>
      </c>
      <c r="W552" s="31">
        <v>-24.018178449449152</v>
      </c>
      <c r="X552" s="31">
        <v>-1.1081089774518489</v>
      </c>
      <c r="Y552" s="31">
        <v>5.9014989293361992</v>
      </c>
      <c r="Z552" s="259">
        <v>-25.142922045962209</v>
      </c>
      <c r="AA552" s="252">
        <f t="shared" si="40"/>
        <v>0</v>
      </c>
      <c r="AB552" s="252">
        <f t="shared" si="34"/>
        <v>0</v>
      </c>
      <c r="AC552" s="252">
        <f t="shared" si="35"/>
        <v>0</v>
      </c>
      <c r="AD552" s="252">
        <f t="shared" si="36"/>
        <v>0</v>
      </c>
      <c r="AE552" s="252">
        <f t="shared" si="37"/>
        <v>0</v>
      </c>
      <c r="AF552" s="273">
        <f t="shared" si="38"/>
        <v>0</v>
      </c>
    </row>
    <row r="553" spans="1:32" s="31" customFormat="1" ht="20.100000000000001" customHeight="1">
      <c r="A553" s="233">
        <v>1984</v>
      </c>
      <c r="B553" s="246">
        <v>-0.4426435264748676</v>
      </c>
      <c r="C553" s="118">
        <v>17.505285412262154</v>
      </c>
      <c r="D553" s="118">
        <v>-7.2376825975567698</v>
      </c>
      <c r="E553" s="276">
        <v>24.231976451072555</v>
      </c>
      <c r="F553" s="276">
        <v>11.08055645422192</v>
      </c>
      <c r="G553" s="279">
        <v>14.242362937487357</v>
      </c>
      <c r="H553" s="276"/>
      <c r="I553" s="276"/>
      <c r="J553" s="276"/>
      <c r="K553" s="276"/>
      <c r="L553" s="276"/>
      <c r="M553" s="276"/>
      <c r="N553" s="276"/>
      <c r="O553" s="276"/>
      <c r="P553" s="276"/>
      <c r="Q553" s="276"/>
      <c r="R553" s="276"/>
      <c r="S553" s="276"/>
      <c r="T553" s="276"/>
      <c r="U553" s="31">
        <v>-0.4426435264748676</v>
      </c>
      <c r="V553" s="31">
        <v>17.505285412262154</v>
      </c>
      <c r="W553" s="31">
        <v>-7.2376825975567698</v>
      </c>
      <c r="X553" s="31">
        <v>24.231976451072555</v>
      </c>
      <c r="Y553" s="31">
        <v>11.08055645422192</v>
      </c>
      <c r="Z553" s="259">
        <v>14.242362937487357</v>
      </c>
      <c r="AA553" s="252">
        <f t="shared" si="40"/>
        <v>0</v>
      </c>
      <c r="AB553" s="252">
        <f t="shared" si="34"/>
        <v>0</v>
      </c>
      <c r="AC553" s="252">
        <f t="shared" si="35"/>
        <v>0</v>
      </c>
      <c r="AD553" s="252">
        <f t="shared" si="36"/>
        <v>0</v>
      </c>
      <c r="AE553" s="252">
        <f t="shared" si="37"/>
        <v>0</v>
      </c>
      <c r="AF553" s="273">
        <f t="shared" si="38"/>
        <v>0</v>
      </c>
    </row>
    <row r="554" spans="1:32" s="31" customFormat="1" ht="20.100000000000001" customHeight="1">
      <c r="A554" s="233">
        <v>1985</v>
      </c>
      <c r="B554" s="246">
        <v>-8.5329488501686797</v>
      </c>
      <c r="C554" s="118">
        <v>24.973011874775125</v>
      </c>
      <c r="D554" s="118">
        <v>-6.7986631670250972</v>
      </c>
      <c r="E554" s="276">
        <v>-13.020199243346539</v>
      </c>
      <c r="F554" s="276">
        <v>-26.299694189602448</v>
      </c>
      <c r="G554" s="279">
        <v>-9.3191074907030327</v>
      </c>
      <c r="H554" s="276"/>
      <c r="I554" s="276"/>
      <c r="J554" s="276"/>
      <c r="K554" s="276"/>
      <c r="L554" s="276"/>
      <c r="M554" s="276"/>
      <c r="N554" s="276"/>
      <c r="O554" s="276"/>
      <c r="P554" s="276"/>
      <c r="Q554" s="276"/>
      <c r="R554" s="276"/>
      <c r="S554" s="276"/>
      <c r="T554" s="276"/>
      <c r="U554" s="31">
        <v>-8.5329488501686797</v>
      </c>
      <c r="V554" s="31">
        <v>24.973011874775125</v>
      </c>
      <c r="W554" s="31">
        <v>-6.7986631670250972</v>
      </c>
      <c r="X554" s="31">
        <v>-13.020199243346539</v>
      </c>
      <c r="Y554" s="31">
        <v>-26.299694189602448</v>
      </c>
      <c r="Z554" s="259">
        <v>-9.3191074907030327</v>
      </c>
      <c r="AA554" s="252">
        <f t="shared" si="40"/>
        <v>0</v>
      </c>
      <c r="AB554" s="252">
        <f t="shared" si="34"/>
        <v>0</v>
      </c>
      <c r="AC554" s="252">
        <f t="shared" si="35"/>
        <v>0</v>
      </c>
      <c r="AD554" s="252">
        <f t="shared" si="36"/>
        <v>0</v>
      </c>
      <c r="AE554" s="252">
        <f t="shared" si="37"/>
        <v>0</v>
      </c>
      <c r="AF554" s="273">
        <f t="shared" si="38"/>
        <v>0</v>
      </c>
    </row>
    <row r="555" spans="1:32" s="31" customFormat="1" ht="20.100000000000001" customHeight="1">
      <c r="A555" s="233">
        <v>1986</v>
      </c>
      <c r="B555" s="246">
        <v>-37.836351446175129</v>
      </c>
      <c r="C555" s="118">
        <v>23.697091851425284</v>
      </c>
      <c r="D555" s="118">
        <v>-43.206441579382826</v>
      </c>
      <c r="E555" s="276">
        <v>-35.635055611576831</v>
      </c>
      <c r="F555" s="276">
        <v>1.1460185734044614</v>
      </c>
      <c r="G555" s="279">
        <v>-24.864521798564681</v>
      </c>
      <c r="H555" s="276"/>
      <c r="I555" s="276"/>
      <c r="J555" s="276"/>
      <c r="K555" s="276"/>
      <c r="L555" s="276"/>
      <c r="M555" s="276"/>
      <c r="N555" s="276"/>
      <c r="O555" s="276"/>
      <c r="P555" s="276"/>
      <c r="Q555" s="276"/>
      <c r="R555" s="276"/>
      <c r="S555" s="276"/>
      <c r="T555" s="276"/>
      <c r="U555" s="31">
        <v>-37.836351446175129</v>
      </c>
      <c r="V555" s="31">
        <v>23.697091851425284</v>
      </c>
      <c r="W555" s="31">
        <v>-43.206441579382826</v>
      </c>
      <c r="X555" s="31">
        <v>-35.635055611576831</v>
      </c>
      <c r="Y555" s="31">
        <v>1.1460185734044614</v>
      </c>
      <c r="Z555" s="259">
        <v>-24.864521798564681</v>
      </c>
      <c r="AA555" s="252">
        <f t="shared" si="40"/>
        <v>0</v>
      </c>
      <c r="AB555" s="252">
        <f t="shared" si="34"/>
        <v>0</v>
      </c>
      <c r="AC555" s="252">
        <f t="shared" si="35"/>
        <v>0</v>
      </c>
      <c r="AD555" s="252">
        <f t="shared" si="36"/>
        <v>0</v>
      </c>
      <c r="AE555" s="252">
        <f t="shared" si="37"/>
        <v>0</v>
      </c>
      <c r="AF555" s="273">
        <f t="shared" si="38"/>
        <v>0</v>
      </c>
    </row>
    <row r="556" spans="1:32" s="31" customFormat="1" ht="20.100000000000001" customHeight="1">
      <c r="A556" s="233">
        <v>1987</v>
      </c>
      <c r="B556" s="246">
        <v>18.458040614725491</v>
      </c>
      <c r="C556" s="118">
        <v>-14.152700186219732</v>
      </c>
      <c r="D556" s="118">
        <v>31.755989472940456</v>
      </c>
      <c r="E556" s="276">
        <v>14.714960482626353</v>
      </c>
      <c r="F556" s="276">
        <v>-9.679624926743486</v>
      </c>
      <c r="G556" s="279">
        <v>-16.61793372319687</v>
      </c>
      <c r="H556" s="276"/>
      <c r="I556" s="276"/>
      <c r="J556" s="276"/>
      <c r="K556" s="276"/>
      <c r="L556" s="276"/>
      <c r="M556" s="276"/>
      <c r="N556" s="276"/>
      <c r="O556" s="276"/>
      <c r="P556" s="276"/>
      <c r="Q556" s="276"/>
      <c r="R556" s="276"/>
      <c r="S556" s="276"/>
      <c r="T556" s="276"/>
      <c r="U556" s="31">
        <v>18.458040614725491</v>
      </c>
      <c r="V556" s="31">
        <v>-14.152700186219732</v>
      </c>
      <c r="W556" s="31">
        <v>31.755989472940456</v>
      </c>
      <c r="X556" s="31">
        <v>14.714960482626353</v>
      </c>
      <c r="Y556" s="31">
        <v>-9.679624926743486</v>
      </c>
      <c r="Z556" s="259">
        <v>-16.61793372319687</v>
      </c>
      <c r="AA556" s="252">
        <f t="shared" si="40"/>
        <v>0</v>
      </c>
      <c r="AB556" s="252">
        <f t="shared" si="34"/>
        <v>0</v>
      </c>
      <c r="AC556" s="252">
        <f t="shared" si="35"/>
        <v>0</v>
      </c>
      <c r="AD556" s="252">
        <f t="shared" si="36"/>
        <v>0</v>
      </c>
      <c r="AE556" s="252">
        <f t="shared" si="37"/>
        <v>0</v>
      </c>
      <c r="AF556" s="273">
        <f t="shared" si="38"/>
        <v>0</v>
      </c>
    </row>
    <row r="557" spans="1:32" s="31" customFormat="1" ht="20.100000000000001" customHeight="1">
      <c r="A557" s="233">
        <v>1988</v>
      </c>
      <c r="B557" s="246">
        <v>-30.558620020135223</v>
      </c>
      <c r="C557" s="118">
        <v>42.272234273318873</v>
      </c>
      <c r="D557" s="118">
        <v>-39.887557864740266</v>
      </c>
      <c r="E557" s="276">
        <v>-22.195723516582078</v>
      </c>
      <c r="F557" s="276">
        <v>6.034389531740004</v>
      </c>
      <c r="G557" s="279">
        <v>-2.5715955581531347</v>
      </c>
      <c r="H557" s="276"/>
      <c r="I557" s="276"/>
      <c r="J557" s="276"/>
      <c r="K557" s="276"/>
      <c r="L557" s="276"/>
      <c r="M557" s="276"/>
      <c r="N557" s="276"/>
      <c r="O557" s="276"/>
      <c r="P557" s="276"/>
      <c r="Q557" s="276"/>
      <c r="R557" s="276"/>
      <c r="S557" s="276"/>
      <c r="T557" s="276"/>
      <c r="U557" s="31">
        <v>-30.558620020135223</v>
      </c>
      <c r="V557" s="31">
        <v>42.272234273318873</v>
      </c>
      <c r="W557" s="31">
        <v>-39.887557864740266</v>
      </c>
      <c r="X557" s="31">
        <v>-22.195723516582078</v>
      </c>
      <c r="Y557" s="31">
        <v>6.034389531740004</v>
      </c>
      <c r="Z557" s="259">
        <v>-2.5715955581531347</v>
      </c>
      <c r="AA557" s="252">
        <f t="shared" si="40"/>
        <v>0</v>
      </c>
      <c r="AB557" s="252">
        <f t="shared" si="34"/>
        <v>0</v>
      </c>
      <c r="AC557" s="252">
        <f t="shared" si="35"/>
        <v>0</v>
      </c>
      <c r="AD557" s="252">
        <f t="shared" si="36"/>
        <v>0</v>
      </c>
      <c r="AE557" s="252">
        <f t="shared" si="37"/>
        <v>0</v>
      </c>
      <c r="AF557" s="273">
        <f t="shared" si="38"/>
        <v>0</v>
      </c>
    </row>
    <row r="558" spans="1:32" s="31" customFormat="1" ht="20.100000000000001" customHeight="1">
      <c r="A558" s="233">
        <v>1989</v>
      </c>
      <c r="B558" s="246">
        <v>89.955668001551743</v>
      </c>
      <c r="C558" s="118">
        <v>28.073184676958249</v>
      </c>
      <c r="D558" s="118">
        <v>138.63903466898796</v>
      </c>
      <c r="E558" s="276">
        <v>16.334817919832318</v>
      </c>
      <c r="F558" s="276">
        <v>5.1810300866904697</v>
      </c>
      <c r="G558" s="279">
        <v>13.417316536692653</v>
      </c>
      <c r="H558" s="276"/>
      <c r="I558" s="276"/>
      <c r="J558" s="276"/>
      <c r="K558" s="276"/>
      <c r="L558" s="276"/>
      <c r="M558" s="276"/>
      <c r="N558" s="276"/>
      <c r="O558" s="276"/>
      <c r="P558" s="276"/>
      <c r="Q558" s="276"/>
      <c r="R558" s="276"/>
      <c r="S558" s="276"/>
      <c r="T558" s="276"/>
      <c r="U558" s="31">
        <v>89.955668001551743</v>
      </c>
      <c r="V558" s="31">
        <v>28.073184676958249</v>
      </c>
      <c r="W558" s="31">
        <v>138.63903466898796</v>
      </c>
      <c r="X558" s="31">
        <v>16.334817919832318</v>
      </c>
      <c r="Y558" s="31">
        <v>5.1810300866904697</v>
      </c>
      <c r="Z558" s="259">
        <v>13.417316536692653</v>
      </c>
      <c r="AA558" s="252">
        <f t="shared" si="40"/>
        <v>0</v>
      </c>
      <c r="AB558" s="252">
        <f t="shared" si="34"/>
        <v>0</v>
      </c>
      <c r="AC558" s="252">
        <f t="shared" si="35"/>
        <v>0</v>
      </c>
      <c r="AD558" s="252">
        <f t="shared" si="36"/>
        <v>0</v>
      </c>
      <c r="AE558" s="252">
        <f t="shared" si="37"/>
        <v>0</v>
      </c>
      <c r="AF558" s="273">
        <f t="shared" si="38"/>
        <v>0</v>
      </c>
    </row>
    <row r="559" spans="1:32" s="31" customFormat="1" ht="20.100000000000001" customHeight="1">
      <c r="A559" s="233">
        <v>1990</v>
      </c>
      <c r="B559" s="246">
        <v>81.262127791520612</v>
      </c>
      <c r="C559" s="118">
        <v>75.580357142857167</v>
      </c>
      <c r="D559" s="118">
        <v>70.19143267512365</v>
      </c>
      <c r="E559" s="276">
        <v>159.5068122959126</v>
      </c>
      <c r="F559" s="276">
        <v>83.525647241345894</v>
      </c>
      <c r="G559" s="279">
        <v>97.291960507757381</v>
      </c>
      <c r="H559" s="276"/>
      <c r="I559" s="276"/>
      <c r="J559" s="276"/>
      <c r="K559" s="276"/>
      <c r="L559" s="276"/>
      <c r="M559" s="276"/>
      <c r="N559" s="276"/>
      <c r="O559" s="276"/>
      <c r="P559" s="276"/>
      <c r="Q559" s="276"/>
      <c r="R559" s="276"/>
      <c r="S559" s="276"/>
      <c r="T559" s="276"/>
      <c r="U559" s="31">
        <v>81.262127791520612</v>
      </c>
      <c r="V559" s="31">
        <v>75.580357142857167</v>
      </c>
      <c r="W559" s="31">
        <v>70.19143267512365</v>
      </c>
      <c r="X559" s="31">
        <v>159.5068122959126</v>
      </c>
      <c r="Y559" s="31">
        <v>83.525647241345894</v>
      </c>
      <c r="Z559" s="259">
        <v>97.291960507757381</v>
      </c>
      <c r="AA559" s="252">
        <f t="shared" si="40"/>
        <v>0</v>
      </c>
      <c r="AB559" s="252">
        <f t="shared" si="34"/>
        <v>0</v>
      </c>
      <c r="AC559" s="252">
        <f t="shared" si="35"/>
        <v>0</v>
      </c>
      <c r="AD559" s="252">
        <f t="shared" si="36"/>
        <v>0</v>
      </c>
      <c r="AE559" s="252">
        <f t="shared" si="37"/>
        <v>0</v>
      </c>
      <c r="AF559" s="273">
        <f t="shared" si="38"/>
        <v>0</v>
      </c>
    </row>
    <row r="560" spans="1:32" s="31" customFormat="1" ht="20.100000000000001" customHeight="1">
      <c r="A560" s="233">
        <v>1991</v>
      </c>
      <c r="B560" s="246">
        <v>-12.187147040361936</v>
      </c>
      <c r="C560" s="118">
        <v>-15.5860666158149</v>
      </c>
      <c r="D560" s="118">
        <v>-1.2700795289464253</v>
      </c>
      <c r="E560" s="276">
        <v>-43.462866862210802</v>
      </c>
      <c r="F560" s="276">
        <v>-40.307497226184822</v>
      </c>
      <c r="G560" s="279">
        <v>-39.124606805833572</v>
      </c>
      <c r="H560" s="276"/>
      <c r="I560" s="276"/>
      <c r="J560" s="276"/>
      <c r="K560" s="276"/>
      <c r="L560" s="276"/>
      <c r="M560" s="276"/>
      <c r="N560" s="276"/>
      <c r="O560" s="276"/>
      <c r="P560" s="276"/>
      <c r="Q560" s="276"/>
      <c r="R560" s="276"/>
      <c r="S560" s="276"/>
      <c r="T560" s="276"/>
      <c r="U560" s="31">
        <v>-12.187147040361936</v>
      </c>
      <c r="V560" s="31">
        <v>-15.5860666158149</v>
      </c>
      <c r="W560" s="31">
        <v>-1.2700795289464253</v>
      </c>
      <c r="X560" s="31">
        <v>-43.462866862210802</v>
      </c>
      <c r="Y560" s="31">
        <v>-40.307497226184822</v>
      </c>
      <c r="Z560" s="259">
        <v>-39.124606805833572</v>
      </c>
      <c r="AA560" s="252">
        <f t="shared" si="40"/>
        <v>0</v>
      </c>
      <c r="AB560" s="252">
        <f t="shared" si="34"/>
        <v>0</v>
      </c>
      <c r="AC560" s="252">
        <f t="shared" si="35"/>
        <v>0</v>
      </c>
      <c r="AD560" s="252">
        <f t="shared" si="36"/>
        <v>0</v>
      </c>
      <c r="AE560" s="252">
        <f t="shared" si="37"/>
        <v>0</v>
      </c>
      <c r="AF560" s="273">
        <f t="shared" si="38"/>
        <v>0</v>
      </c>
    </row>
    <row r="561" spans="1:32" s="31" customFormat="1" ht="20.100000000000001" customHeight="1">
      <c r="A561" s="233">
        <v>1992</v>
      </c>
      <c r="B561" s="246">
        <v>7.4336386515723376</v>
      </c>
      <c r="C561" s="118">
        <v>35.622489959839356</v>
      </c>
      <c r="D561" s="118">
        <v>4.1419462503849331</v>
      </c>
      <c r="E561" s="276">
        <v>2.4128933231005334</v>
      </c>
      <c r="F561" s="276">
        <v>17.295096477252628</v>
      </c>
      <c r="G561" s="279">
        <v>39.391092451777666</v>
      </c>
      <c r="H561" s="276"/>
      <c r="I561" s="276"/>
      <c r="J561" s="276"/>
      <c r="K561" s="276"/>
      <c r="L561" s="276"/>
      <c r="M561" s="276"/>
      <c r="N561" s="276"/>
      <c r="O561" s="276"/>
      <c r="P561" s="276"/>
      <c r="Q561" s="276"/>
      <c r="R561" s="276"/>
      <c r="S561" s="276"/>
      <c r="T561" s="276"/>
      <c r="U561" s="31">
        <v>7.4336386515723376</v>
      </c>
      <c r="V561" s="31">
        <v>35.622489959839356</v>
      </c>
      <c r="W561" s="31">
        <v>4.1419462503849331</v>
      </c>
      <c r="X561" s="31">
        <v>2.4128933231005334</v>
      </c>
      <c r="Y561" s="31">
        <v>17.295096477252628</v>
      </c>
      <c r="Z561" s="259">
        <v>39.391092451777666</v>
      </c>
      <c r="AA561" s="252">
        <f t="shared" si="40"/>
        <v>0</v>
      </c>
      <c r="AB561" s="252">
        <f t="shared" si="34"/>
        <v>0</v>
      </c>
      <c r="AC561" s="252">
        <f t="shared" si="35"/>
        <v>0</v>
      </c>
      <c r="AD561" s="252">
        <f t="shared" si="36"/>
        <v>0</v>
      </c>
      <c r="AE561" s="252">
        <f t="shared" si="37"/>
        <v>0</v>
      </c>
      <c r="AF561" s="273">
        <f t="shared" si="38"/>
        <v>0</v>
      </c>
    </row>
    <row r="562" spans="1:32" s="31" customFormat="1" ht="20.100000000000001" customHeight="1">
      <c r="A562" s="233">
        <v>1993</v>
      </c>
      <c r="B562" s="246">
        <v>-6.3457518210697117</v>
      </c>
      <c r="C562" s="118">
        <v>24.903760734379631</v>
      </c>
      <c r="D562" s="118">
        <v>-13.081849197493796</v>
      </c>
      <c r="E562" s="276">
        <v>-11.21219387908036</v>
      </c>
      <c r="F562" s="276">
        <v>2.5354663447026695</v>
      </c>
      <c r="G562" s="279">
        <v>42.444921858545001</v>
      </c>
      <c r="H562" s="276"/>
      <c r="I562" s="276"/>
      <c r="J562" s="276"/>
      <c r="K562" s="276"/>
      <c r="L562" s="276"/>
      <c r="M562" s="276"/>
      <c r="N562" s="276"/>
      <c r="O562" s="276"/>
      <c r="P562" s="276"/>
      <c r="Q562" s="276"/>
      <c r="R562" s="276"/>
      <c r="S562" s="276"/>
      <c r="T562" s="276"/>
      <c r="U562" s="31">
        <v>-6.3457518210697117</v>
      </c>
      <c r="V562" s="31">
        <v>24.903760734379631</v>
      </c>
      <c r="W562" s="31">
        <v>-13.081849197493796</v>
      </c>
      <c r="X562" s="31">
        <v>-11.21219387908036</v>
      </c>
      <c r="Y562" s="31">
        <v>2.5354663447026695</v>
      </c>
      <c r="Z562" s="259">
        <v>42.444921858545001</v>
      </c>
      <c r="AA562" s="252">
        <f t="shared" si="40"/>
        <v>0</v>
      </c>
      <c r="AB562" s="252">
        <f t="shared" si="34"/>
        <v>0</v>
      </c>
      <c r="AC562" s="252">
        <f t="shared" si="35"/>
        <v>0</v>
      </c>
      <c r="AD562" s="252">
        <f t="shared" si="36"/>
        <v>0</v>
      </c>
      <c r="AE562" s="252">
        <f t="shared" si="37"/>
        <v>0</v>
      </c>
      <c r="AF562" s="273">
        <f t="shared" si="38"/>
        <v>0</v>
      </c>
    </row>
    <row r="563" spans="1:32" s="31" customFormat="1" ht="20.100000000000001" customHeight="1">
      <c r="A563" s="233">
        <v>1994</v>
      </c>
      <c r="B563" s="246">
        <v>-6.7650509908448413</v>
      </c>
      <c r="C563" s="118">
        <v>25.148174490279757</v>
      </c>
      <c r="D563" s="118">
        <v>-14.535313995189583</v>
      </c>
      <c r="E563" s="276">
        <v>21.503688323964838</v>
      </c>
      <c r="F563" s="276">
        <v>7.7421254047689132</v>
      </c>
      <c r="G563" s="279">
        <v>9.6865296466065445</v>
      </c>
      <c r="H563" s="276"/>
      <c r="I563" s="276"/>
      <c r="J563" s="276"/>
      <c r="K563" s="276"/>
      <c r="L563" s="276"/>
      <c r="M563" s="276"/>
      <c r="N563" s="276"/>
      <c r="O563" s="276"/>
      <c r="P563" s="276"/>
      <c r="Q563" s="276"/>
      <c r="R563" s="276"/>
      <c r="S563" s="276"/>
      <c r="T563" s="276"/>
      <c r="U563" s="31">
        <v>-6.7650509908448413</v>
      </c>
      <c r="V563" s="31">
        <v>25.148174490279757</v>
      </c>
      <c r="W563" s="31">
        <v>-14.535313995189583</v>
      </c>
      <c r="X563" s="31">
        <v>21.503688323964838</v>
      </c>
      <c r="Y563" s="31">
        <v>7.7421254047689132</v>
      </c>
      <c r="Z563" s="259">
        <v>9.6865296466065445</v>
      </c>
      <c r="AA563" s="252">
        <f t="shared" si="40"/>
        <v>0</v>
      </c>
      <c r="AB563" s="252">
        <f t="shared" si="34"/>
        <v>0</v>
      </c>
      <c r="AC563" s="252">
        <f t="shared" si="35"/>
        <v>0</v>
      </c>
      <c r="AD563" s="252">
        <f t="shared" si="36"/>
        <v>0</v>
      </c>
      <c r="AE563" s="252">
        <f t="shared" si="37"/>
        <v>0</v>
      </c>
      <c r="AF563" s="273">
        <f t="shared" si="38"/>
        <v>0</v>
      </c>
    </row>
    <row r="564" spans="1:32" s="31" customFormat="1" ht="20.100000000000001" customHeight="1">
      <c r="A564" s="233">
        <v>1995</v>
      </c>
      <c r="B564" s="246">
        <v>7.8691047444456501</v>
      </c>
      <c r="C564" s="118">
        <v>15.131423158891778</v>
      </c>
      <c r="D564" s="118">
        <v>6.00455254461842</v>
      </c>
      <c r="E564" s="277">
        <v>17.254792998055009</v>
      </c>
      <c r="F564" s="277">
        <v>7.7732240437158282</v>
      </c>
      <c r="G564" s="280">
        <v>8.6518111106617539</v>
      </c>
      <c r="H564" s="277"/>
      <c r="I564" s="277"/>
      <c r="J564" s="277"/>
      <c r="K564" s="277"/>
      <c r="L564" s="277"/>
      <c r="M564" s="277"/>
      <c r="N564" s="277"/>
      <c r="O564" s="277"/>
      <c r="P564" s="277"/>
      <c r="Q564" s="277"/>
      <c r="R564" s="277"/>
      <c r="S564" s="277"/>
      <c r="T564" s="277"/>
      <c r="U564" s="31">
        <v>7.8691047444456501</v>
      </c>
      <c r="V564" s="31">
        <v>15.131423158891778</v>
      </c>
      <c r="W564" s="31">
        <v>6.00455254461842</v>
      </c>
      <c r="X564" s="31">
        <v>17.254792998055009</v>
      </c>
      <c r="Y564" s="31">
        <v>7.7732240437158282</v>
      </c>
      <c r="Z564" s="259">
        <v>8.6518111106617539</v>
      </c>
      <c r="AA564" s="252">
        <f t="shared" si="40"/>
        <v>0</v>
      </c>
      <c r="AB564" s="252">
        <f t="shared" si="34"/>
        <v>0</v>
      </c>
      <c r="AC564" s="252">
        <f t="shared" si="35"/>
        <v>0</v>
      </c>
      <c r="AD564" s="252">
        <f t="shared" si="36"/>
        <v>0</v>
      </c>
      <c r="AE564" s="252">
        <f t="shared" si="37"/>
        <v>0</v>
      </c>
      <c r="AF564" s="273">
        <f t="shared" si="38"/>
        <v>0</v>
      </c>
    </row>
    <row r="565" spans="1:32" s="31" customFormat="1" ht="20.100000000000001" customHeight="1">
      <c r="A565" s="233">
        <v>1996</v>
      </c>
      <c r="B565" s="246">
        <v>17.505076373169473</v>
      </c>
      <c r="C565" s="118">
        <v>17.939119703825583</v>
      </c>
      <c r="D565" s="118">
        <v>21.660541775260128</v>
      </c>
      <c r="E565" s="277">
        <v>17.285545023696685</v>
      </c>
      <c r="F565" s="277">
        <v>8.2836861452655768</v>
      </c>
      <c r="G565" s="280">
        <v>4.0769736597228388</v>
      </c>
      <c r="H565" s="277"/>
      <c r="I565" s="277"/>
      <c r="J565" s="277"/>
      <c r="K565" s="277"/>
      <c r="L565" s="277"/>
      <c r="M565" s="277"/>
      <c r="N565" s="277"/>
      <c r="O565" s="277"/>
      <c r="P565" s="277"/>
      <c r="Q565" s="277"/>
      <c r="R565" s="277"/>
      <c r="S565" s="277"/>
      <c r="T565" s="277"/>
      <c r="U565" s="31">
        <v>17.505076373169473</v>
      </c>
      <c r="V565" s="31">
        <v>17.939119703825583</v>
      </c>
      <c r="W565" s="31">
        <v>21.660541775260128</v>
      </c>
      <c r="X565" s="31">
        <v>17.285545023696685</v>
      </c>
      <c r="Y565" s="31">
        <v>8.2836861452655768</v>
      </c>
      <c r="Z565" s="259">
        <v>4.0769736597228388</v>
      </c>
      <c r="AA565" s="252">
        <f t="shared" si="40"/>
        <v>0</v>
      </c>
      <c r="AB565" s="252">
        <f t="shared" si="34"/>
        <v>0</v>
      </c>
      <c r="AC565" s="252">
        <f t="shared" si="35"/>
        <v>0</v>
      </c>
      <c r="AD565" s="252">
        <f t="shared" si="36"/>
        <v>0</v>
      </c>
      <c r="AE565" s="252">
        <f t="shared" si="37"/>
        <v>0</v>
      </c>
      <c r="AF565" s="273">
        <f t="shared" si="38"/>
        <v>0</v>
      </c>
    </row>
    <row r="566" spans="1:32" s="31" customFormat="1" ht="20.100000000000001" customHeight="1">
      <c r="A566" s="233">
        <v>1997</v>
      </c>
      <c r="B566" s="246">
        <v>2.793977470747194</v>
      </c>
      <c r="C566" s="118">
        <v>24.516061525583339</v>
      </c>
      <c r="D566" s="118">
        <v>-0.4307328397425465</v>
      </c>
      <c r="E566" s="277">
        <v>9.9667639838770157</v>
      </c>
      <c r="F566" s="277">
        <v>14.825870646766177</v>
      </c>
      <c r="G566" s="280">
        <v>5.537342790725404</v>
      </c>
      <c r="H566" s="277"/>
      <c r="I566" s="277"/>
      <c r="J566" s="277"/>
      <c r="K566" s="277"/>
      <c r="L566" s="277"/>
      <c r="M566" s="277"/>
      <c r="N566" s="277"/>
      <c r="O566" s="277"/>
      <c r="P566" s="277"/>
      <c r="Q566" s="277"/>
      <c r="R566" s="277"/>
      <c r="S566" s="277"/>
      <c r="T566" s="277"/>
      <c r="U566" s="31">
        <v>2.793977470747194</v>
      </c>
      <c r="V566" s="31">
        <v>24.516061525583339</v>
      </c>
      <c r="W566" s="31">
        <v>-0.4307328397425465</v>
      </c>
      <c r="X566" s="31">
        <v>9.9667639838770157</v>
      </c>
      <c r="Y566" s="31">
        <v>14.825870646766177</v>
      </c>
      <c r="Z566" s="259">
        <v>5.537342790725404</v>
      </c>
      <c r="AA566" s="252">
        <f t="shared" si="40"/>
        <v>0</v>
      </c>
      <c r="AB566" s="252">
        <f t="shared" si="34"/>
        <v>0</v>
      </c>
      <c r="AC566" s="252">
        <f t="shared" si="35"/>
        <v>0</v>
      </c>
      <c r="AD566" s="252">
        <f t="shared" si="36"/>
        <v>0</v>
      </c>
      <c r="AE566" s="252">
        <f t="shared" si="37"/>
        <v>0</v>
      </c>
      <c r="AF566" s="273">
        <f t="shared" si="38"/>
        <v>0</v>
      </c>
    </row>
    <row r="567" spans="1:32" s="31" customFormat="1" ht="20.100000000000001" customHeight="1">
      <c r="A567" s="233">
        <v>1998</v>
      </c>
      <c r="B567" s="246">
        <v>-18.576728353451898</v>
      </c>
      <c r="C567" s="118">
        <v>12.072829131652668</v>
      </c>
      <c r="D567" s="118">
        <v>-31.747273786238281</v>
      </c>
      <c r="E567" s="277">
        <v>8.0152496440218783</v>
      </c>
      <c r="F567" s="277">
        <v>15.50616780507697</v>
      </c>
      <c r="G567" s="280">
        <v>2.7900146842878115</v>
      </c>
      <c r="H567" s="277"/>
      <c r="I567" s="277"/>
      <c r="J567" s="277"/>
      <c r="K567" s="277"/>
      <c r="L567" s="277"/>
      <c r="M567" s="277"/>
      <c r="N567" s="277"/>
      <c r="O567" s="277"/>
      <c r="P567" s="277"/>
      <c r="Q567" s="277"/>
      <c r="R567" s="277"/>
      <c r="S567" s="277"/>
      <c r="T567" s="277"/>
      <c r="U567" s="182">
        <v>-18.576728353451898</v>
      </c>
      <c r="V567" s="182">
        <v>12.072829131652668</v>
      </c>
      <c r="W567" s="182">
        <v>-31.747273786238281</v>
      </c>
      <c r="X567" s="182">
        <v>8.0152496440218783</v>
      </c>
      <c r="Y567" s="182">
        <v>15.50616780507697</v>
      </c>
      <c r="Z567" s="261">
        <v>2.7900146842878115</v>
      </c>
      <c r="AA567" s="252">
        <f t="shared" si="40"/>
        <v>0</v>
      </c>
      <c r="AB567" s="252">
        <f t="shared" si="34"/>
        <v>0</v>
      </c>
      <c r="AC567" s="252">
        <f t="shared" si="35"/>
        <v>0</v>
      </c>
      <c r="AD567" s="252">
        <f t="shared" si="36"/>
        <v>0</v>
      </c>
      <c r="AE567" s="252">
        <f t="shared" si="37"/>
        <v>0</v>
      </c>
      <c r="AF567" s="273">
        <f t="shared" si="38"/>
        <v>0</v>
      </c>
    </row>
    <row r="568" spans="1:32" s="31" customFormat="1" ht="20.100000000000001" customHeight="1">
      <c r="A568" s="233">
        <v>1999</v>
      </c>
      <c r="B568" s="246">
        <v>21.610994398927758</v>
      </c>
      <c r="C568" s="118">
        <v>52.319420144963772</v>
      </c>
      <c r="D568" s="118">
        <v>33.638208936064387</v>
      </c>
      <c r="E568" s="277">
        <v>7.730906616771577</v>
      </c>
      <c r="F568" s="277">
        <v>5.6045895851721212</v>
      </c>
      <c r="G568" s="280">
        <v>-4.8791208791208902</v>
      </c>
      <c r="H568" s="277"/>
      <c r="I568" s="277"/>
      <c r="J568" s="277"/>
      <c r="K568" s="277"/>
      <c r="L568" s="277"/>
      <c r="M568" s="277"/>
      <c r="N568" s="277"/>
      <c r="O568" s="277"/>
      <c r="P568" s="277"/>
      <c r="Q568" s="277"/>
      <c r="R568" s="277"/>
      <c r="S568" s="277"/>
      <c r="T568" s="277"/>
      <c r="U568" s="31">
        <v>21.610994398927758</v>
      </c>
      <c r="V568" s="31">
        <v>52.319420144963772</v>
      </c>
      <c r="W568" s="31">
        <v>33.638208936064387</v>
      </c>
      <c r="X568" s="31">
        <v>7.730906616771577</v>
      </c>
      <c r="Y568" s="31">
        <v>5.6045895851721212</v>
      </c>
      <c r="Z568" s="259">
        <v>-4.8791208791208902</v>
      </c>
      <c r="AA568" s="252">
        <f t="shared" ref="AA568:AA579" si="41">U568-B568</f>
        <v>0</v>
      </c>
      <c r="AB568" s="252">
        <f t="shared" ref="AB568:AB579" si="42">V568-C568</f>
        <v>0</v>
      </c>
      <c r="AC568" s="252">
        <f t="shared" ref="AC568:AC579" si="43">W568-D568</f>
        <v>0</v>
      </c>
      <c r="AD568" s="252">
        <f t="shared" ref="AD568:AD579" si="44">X568-E568</f>
        <v>0</v>
      </c>
      <c r="AE568" s="252">
        <f t="shared" ref="AE568:AE579" si="45">Y568-F568</f>
        <v>0</v>
      </c>
      <c r="AF568" s="273">
        <f t="shared" ref="AF568:AF579" si="46">Z568-G568</f>
        <v>0</v>
      </c>
    </row>
    <row r="569" spans="1:32" s="31" customFormat="1" ht="20.100000000000001" customHeight="1">
      <c r="A569" s="233">
        <v>2000</v>
      </c>
      <c r="B569" s="246">
        <v>45.326676170870172</v>
      </c>
      <c r="C569" s="118">
        <v>7.7564281377680686</v>
      </c>
      <c r="D569" s="118">
        <v>63.883723822036899</v>
      </c>
      <c r="E569" s="277">
        <v>49.838162153627536</v>
      </c>
      <c r="F569" s="277">
        <v>5.1817801922273219</v>
      </c>
      <c r="G569" s="280">
        <v>-2.7310536044362266</v>
      </c>
      <c r="H569" s="277"/>
      <c r="I569" s="277"/>
      <c r="J569" s="277"/>
      <c r="K569" s="277"/>
      <c r="L569" s="277"/>
      <c r="M569" s="277"/>
      <c r="N569" s="277"/>
      <c r="O569" s="277"/>
      <c r="P569" s="277"/>
      <c r="Q569" s="277"/>
      <c r="R569" s="277"/>
      <c r="S569" s="277"/>
      <c r="T569" s="277"/>
      <c r="U569" s="31">
        <v>45.326676170870172</v>
      </c>
      <c r="V569" s="31">
        <v>7.7564281377680686</v>
      </c>
      <c r="W569" s="31">
        <v>63.883723822036899</v>
      </c>
      <c r="X569" s="31">
        <v>49.838162153627536</v>
      </c>
      <c r="Y569" s="31">
        <v>5.1817801922273219</v>
      </c>
      <c r="Z569" s="259">
        <v>-2.7310536044362266</v>
      </c>
      <c r="AA569" s="252">
        <f t="shared" si="41"/>
        <v>0</v>
      </c>
      <c r="AB569" s="252">
        <f t="shared" si="42"/>
        <v>0</v>
      </c>
      <c r="AC569" s="252">
        <f t="shared" si="43"/>
        <v>0</v>
      </c>
      <c r="AD569" s="252">
        <f t="shared" si="44"/>
        <v>0</v>
      </c>
      <c r="AE569" s="252">
        <f t="shared" si="45"/>
        <v>0</v>
      </c>
      <c r="AF569" s="273">
        <f t="shared" si="46"/>
        <v>0</v>
      </c>
    </row>
    <row r="570" spans="1:32" s="31" customFormat="1" ht="20.100000000000001" customHeight="1">
      <c r="A570" s="233">
        <v>2001</v>
      </c>
      <c r="B570" s="246">
        <v>-8.9342866181294767</v>
      </c>
      <c r="C570" s="118">
        <v>-8.816811329374147</v>
      </c>
      <c r="D570" s="118">
        <v>-12.847129610052733</v>
      </c>
      <c r="E570" s="278">
        <v>-2.2708113804004313</v>
      </c>
      <c r="F570" s="278">
        <v>6.4362336114421907</v>
      </c>
      <c r="G570" s="281">
        <v>3.5678654567912815</v>
      </c>
      <c r="H570" s="278"/>
      <c r="I570" s="278"/>
      <c r="J570" s="278"/>
      <c r="K570" s="278"/>
      <c r="L570" s="278"/>
      <c r="M570" s="278"/>
      <c r="N570" s="278"/>
      <c r="O570" s="278"/>
      <c r="P570" s="278"/>
      <c r="Q570" s="278"/>
      <c r="R570" s="278"/>
      <c r="S570" s="278"/>
      <c r="T570" s="278"/>
      <c r="U570" s="31">
        <v>-8.9342866181294767</v>
      </c>
      <c r="V570" s="31">
        <v>-8.816811329374147</v>
      </c>
      <c r="W570" s="31">
        <v>-12.847129610052733</v>
      </c>
      <c r="X570" s="31">
        <v>-2.2708113804004313</v>
      </c>
      <c r="Y570" s="31">
        <v>6.4362336114421907</v>
      </c>
      <c r="Z570" s="259">
        <v>3.5678654567912815</v>
      </c>
      <c r="AA570" s="252">
        <f t="shared" si="41"/>
        <v>0</v>
      </c>
      <c r="AB570" s="252">
        <f t="shared" si="42"/>
        <v>0</v>
      </c>
      <c r="AC570" s="252">
        <f t="shared" si="43"/>
        <v>0</v>
      </c>
      <c r="AD570" s="252">
        <f t="shared" si="44"/>
        <v>0</v>
      </c>
      <c r="AE570" s="252">
        <f t="shared" si="45"/>
        <v>0</v>
      </c>
      <c r="AF570" s="273">
        <f t="shared" si="46"/>
        <v>0</v>
      </c>
    </row>
    <row r="571" spans="1:32" s="31" customFormat="1" ht="20.100000000000001" customHeight="1">
      <c r="A571" s="233">
        <v>2002</v>
      </c>
      <c r="B571" s="246">
        <v>1.1466671380233322</v>
      </c>
      <c r="C571" s="118">
        <v>8.5400917449390761</v>
      </c>
      <c r="D571" s="118">
        <v>-1.5180686605451683</v>
      </c>
      <c r="E571" s="278">
        <v>4.1385243963579796</v>
      </c>
      <c r="F571" s="278">
        <v>3.500841927025462</v>
      </c>
      <c r="G571" s="281">
        <v>8.1874521522848056</v>
      </c>
      <c r="H571" s="278"/>
      <c r="I571" s="278"/>
      <c r="J571" s="278"/>
      <c r="K571" s="278"/>
      <c r="L571" s="278"/>
      <c r="M571" s="278"/>
      <c r="N571" s="278"/>
      <c r="O571" s="278"/>
      <c r="P571" s="278"/>
      <c r="Q571" s="278"/>
      <c r="R571" s="278"/>
      <c r="S571" s="278"/>
      <c r="T571" s="278"/>
      <c r="U571" s="31">
        <v>1.1466671380233322</v>
      </c>
      <c r="V571" s="31">
        <v>8.5400917449390761</v>
      </c>
      <c r="W571" s="31">
        <v>-1.5180686605451683</v>
      </c>
      <c r="X571" s="31">
        <v>4.1385243963579796</v>
      </c>
      <c r="Y571" s="31">
        <v>3.500841927025462</v>
      </c>
      <c r="Z571" s="259">
        <v>8.1874521522848056</v>
      </c>
      <c r="AA571" s="252">
        <f t="shared" si="41"/>
        <v>0</v>
      </c>
      <c r="AB571" s="252">
        <f t="shared" si="42"/>
        <v>0</v>
      </c>
      <c r="AC571" s="252">
        <f t="shared" si="43"/>
        <v>0</v>
      </c>
      <c r="AD571" s="252">
        <f t="shared" si="44"/>
        <v>0</v>
      </c>
      <c r="AE571" s="252">
        <f t="shared" si="45"/>
        <v>0</v>
      </c>
      <c r="AF571" s="273">
        <f t="shared" si="46"/>
        <v>0</v>
      </c>
    </row>
    <row r="572" spans="1:32" s="31" customFormat="1" ht="20.100000000000001" customHeight="1">
      <c r="A572" s="233">
        <v>2003</v>
      </c>
      <c r="B572" s="246">
        <v>23.152581450663305</v>
      </c>
      <c r="C572" s="118">
        <v>-3.3204780358729806</v>
      </c>
      <c r="D572" s="118">
        <v>29.755204429934366</v>
      </c>
      <c r="E572" s="278">
        <v>7.595438354480109</v>
      </c>
      <c r="F572" s="278">
        <v>43.401415430592124</v>
      </c>
      <c r="G572" s="281">
        <v>14.481206352656059</v>
      </c>
      <c r="H572" s="278"/>
      <c r="I572" s="278"/>
      <c r="J572" s="278"/>
      <c r="K572" s="278"/>
      <c r="L572" s="278"/>
      <c r="M572" s="278"/>
      <c r="N572" s="278"/>
      <c r="O572" s="278"/>
      <c r="P572" s="278"/>
      <c r="Q572" s="278"/>
      <c r="R572" s="278"/>
      <c r="S572" s="278"/>
      <c r="T572" s="278"/>
      <c r="U572" s="31">
        <v>23.152581450663305</v>
      </c>
      <c r="V572" s="31">
        <v>-3.3204780358729806</v>
      </c>
      <c r="W572" s="31">
        <v>29.755204429934366</v>
      </c>
      <c r="X572" s="31">
        <v>7.595438354480109</v>
      </c>
      <c r="Y572" s="31">
        <v>43.401415430592124</v>
      </c>
      <c r="Z572" s="259">
        <v>14.481206352656059</v>
      </c>
      <c r="AA572" s="252">
        <f t="shared" si="41"/>
        <v>0</v>
      </c>
      <c r="AB572" s="252">
        <f t="shared" si="42"/>
        <v>0</v>
      </c>
      <c r="AC572" s="252">
        <f t="shared" si="43"/>
        <v>0</v>
      </c>
      <c r="AD572" s="252">
        <f t="shared" si="44"/>
        <v>0</v>
      </c>
      <c r="AE572" s="252">
        <f t="shared" si="45"/>
        <v>0</v>
      </c>
      <c r="AF572" s="273">
        <f t="shared" si="46"/>
        <v>0</v>
      </c>
    </row>
    <row r="573" spans="1:32" s="31" customFormat="1" ht="20.100000000000001" customHeight="1">
      <c r="A573" s="233">
        <v>2004</v>
      </c>
      <c r="B573" s="246">
        <v>36.350267406813316</v>
      </c>
      <c r="C573" s="118">
        <v>-2.7884698031425188</v>
      </c>
      <c r="D573" s="118">
        <v>47.05882352941174</v>
      </c>
      <c r="E573" s="278">
        <v>20.577558686633893</v>
      </c>
      <c r="F573" s="278">
        <v>19.29228278275869</v>
      </c>
      <c r="G573" s="281">
        <v>12.93790275999585</v>
      </c>
      <c r="H573" s="278"/>
      <c r="I573" s="278"/>
      <c r="J573" s="278"/>
      <c r="K573" s="278"/>
      <c r="L573" s="278"/>
      <c r="M573" s="278"/>
      <c r="N573" s="278"/>
      <c r="O573" s="278"/>
      <c r="P573" s="278"/>
      <c r="Q573" s="278"/>
      <c r="R573" s="278"/>
      <c r="S573" s="278"/>
      <c r="T573" s="278"/>
      <c r="U573" s="31">
        <v>36.350267406813316</v>
      </c>
      <c r="V573" s="31">
        <v>-2.7884698031425188</v>
      </c>
      <c r="W573" s="31">
        <v>47.05882352941174</v>
      </c>
      <c r="X573" s="31">
        <v>20.577558686633893</v>
      </c>
      <c r="Y573" s="31">
        <v>19.29228278275869</v>
      </c>
      <c r="Z573" s="259">
        <v>12.93790275999585</v>
      </c>
      <c r="AA573" s="252">
        <f t="shared" si="41"/>
        <v>0</v>
      </c>
      <c r="AB573" s="252">
        <f t="shared" si="42"/>
        <v>0</v>
      </c>
      <c r="AC573" s="252">
        <f t="shared" si="43"/>
        <v>0</v>
      </c>
      <c r="AD573" s="252">
        <f t="shared" si="44"/>
        <v>0</v>
      </c>
      <c r="AE573" s="252">
        <f t="shared" si="45"/>
        <v>0</v>
      </c>
      <c r="AF573" s="273">
        <f t="shared" si="46"/>
        <v>0</v>
      </c>
    </row>
    <row r="574" spans="1:32" s="31" customFormat="1" ht="20.100000000000001" customHeight="1">
      <c r="A574" s="233">
        <v>2005</v>
      </c>
      <c r="B574" s="246">
        <v>39.337445710958974</v>
      </c>
      <c r="C574" s="118">
        <v>-2.5589755189624697</v>
      </c>
      <c r="D574" s="118">
        <v>45.905059961306364</v>
      </c>
      <c r="E574" s="278">
        <v>23.169699568154286</v>
      </c>
      <c r="F574" s="278">
        <v>31.334286033832541</v>
      </c>
      <c r="G574" s="281">
        <v>25.552202585532925</v>
      </c>
      <c r="H574" s="278"/>
      <c r="I574" s="278"/>
      <c r="J574" s="278"/>
      <c r="K574" s="278"/>
      <c r="L574" s="278"/>
      <c r="M574" s="278"/>
      <c r="N574" s="278"/>
      <c r="O574" s="278"/>
      <c r="P574" s="278"/>
      <c r="Q574" s="278"/>
      <c r="R574" s="278"/>
      <c r="S574" s="278"/>
      <c r="T574" s="278"/>
      <c r="U574" s="31">
        <v>39.337445710958974</v>
      </c>
      <c r="V574" s="31">
        <v>-2.5589755189624697</v>
      </c>
      <c r="W574" s="31">
        <v>45.905059961306364</v>
      </c>
      <c r="X574" s="31">
        <v>23.169699568154286</v>
      </c>
      <c r="Y574" s="31">
        <v>31.334286033832541</v>
      </c>
      <c r="Z574" s="259">
        <v>25.552202585532925</v>
      </c>
      <c r="AA574" s="252">
        <f t="shared" si="41"/>
        <v>0</v>
      </c>
      <c r="AB574" s="252">
        <f t="shared" si="42"/>
        <v>0</v>
      </c>
      <c r="AC574" s="252">
        <f t="shared" si="43"/>
        <v>0</v>
      </c>
      <c r="AD574" s="252">
        <f t="shared" si="44"/>
        <v>0</v>
      </c>
      <c r="AE574" s="252">
        <f t="shared" si="45"/>
        <v>0</v>
      </c>
      <c r="AF574" s="273">
        <f t="shared" si="46"/>
        <v>0</v>
      </c>
    </row>
    <row r="575" spans="1:32" s="31" customFormat="1" ht="20.100000000000001" customHeight="1">
      <c r="A575" s="233">
        <v>2006</v>
      </c>
      <c r="B575" s="246">
        <v>32.412189677217327</v>
      </c>
      <c r="C575" s="118">
        <v>-4.4394821599105114</v>
      </c>
      <c r="D575" s="118">
        <v>35.278419792114988</v>
      </c>
      <c r="E575" s="278">
        <v>15.025861749955126</v>
      </c>
      <c r="F575" s="278">
        <v>19.661296101771512</v>
      </c>
      <c r="G575" s="281">
        <v>40.272422553384246</v>
      </c>
      <c r="H575" s="278"/>
      <c r="I575" s="278"/>
      <c r="J575" s="278"/>
      <c r="K575" s="278"/>
      <c r="L575" s="278"/>
      <c r="M575" s="278"/>
      <c r="N575" s="278"/>
      <c r="O575" s="278"/>
      <c r="P575" s="278"/>
      <c r="Q575" s="278"/>
      <c r="R575" s="278"/>
      <c r="S575" s="278"/>
      <c r="T575" s="278"/>
      <c r="U575" s="31">
        <v>32.412189677217327</v>
      </c>
      <c r="V575" s="31">
        <v>-4.4394821599105114</v>
      </c>
      <c r="W575" s="31">
        <v>35.278419792114988</v>
      </c>
      <c r="X575" s="31">
        <v>15.025861749955126</v>
      </c>
      <c r="Y575" s="31">
        <v>19.661296101771512</v>
      </c>
      <c r="Z575" s="259">
        <v>40.272422553384246</v>
      </c>
      <c r="AA575" s="252">
        <f t="shared" si="41"/>
        <v>0</v>
      </c>
      <c r="AB575" s="252">
        <f t="shared" si="42"/>
        <v>0</v>
      </c>
      <c r="AC575" s="252">
        <f t="shared" si="43"/>
        <v>0</v>
      </c>
      <c r="AD575" s="252">
        <f t="shared" si="44"/>
        <v>0</v>
      </c>
      <c r="AE575" s="252">
        <f t="shared" si="45"/>
        <v>0</v>
      </c>
      <c r="AF575" s="273">
        <f t="shared" si="46"/>
        <v>0</v>
      </c>
    </row>
    <row r="576" spans="1:32" s="31" customFormat="1" ht="20.100000000000001" customHeight="1">
      <c r="A576" s="233">
        <v>2007</v>
      </c>
      <c r="B576" s="246">
        <v>8.121150420228517</v>
      </c>
      <c r="C576" s="118">
        <v>-0.2125616833157693</v>
      </c>
      <c r="D576" s="118">
        <v>5.4829730083025794</v>
      </c>
      <c r="E576" s="278">
        <v>7.0455431149709824</v>
      </c>
      <c r="F576" s="278">
        <v>21.588137093471957</v>
      </c>
      <c r="G576" s="281">
        <v>27.394334118328942</v>
      </c>
      <c r="H576" s="278"/>
      <c r="I576" s="278"/>
      <c r="J576" s="278"/>
      <c r="K576" s="278"/>
      <c r="L576" s="278"/>
      <c r="M576" s="278"/>
      <c r="N576" s="278"/>
      <c r="O576" s="278"/>
      <c r="P576" s="278"/>
      <c r="Q576" s="278"/>
      <c r="R576" s="278"/>
      <c r="S576" s="278"/>
      <c r="T576" s="278"/>
      <c r="U576" s="31">
        <v>8.121150420228517</v>
      </c>
      <c r="V576" s="31">
        <v>-0.2125616833157693</v>
      </c>
      <c r="W576" s="31">
        <v>5.4829730083025794</v>
      </c>
      <c r="X576" s="31">
        <v>7.0455431149709824</v>
      </c>
      <c r="Y576" s="31">
        <v>21.588137093471957</v>
      </c>
      <c r="Z576" s="259">
        <v>27.394334118328942</v>
      </c>
      <c r="AA576" s="252">
        <f t="shared" si="41"/>
        <v>0</v>
      </c>
      <c r="AB576" s="252">
        <f t="shared" si="42"/>
        <v>0</v>
      </c>
      <c r="AC576" s="252">
        <f t="shared" si="43"/>
        <v>0</v>
      </c>
      <c r="AD576" s="252">
        <f t="shared" si="44"/>
        <v>0</v>
      </c>
      <c r="AE576" s="252">
        <f t="shared" si="45"/>
        <v>0</v>
      </c>
      <c r="AF576" s="273">
        <f t="shared" si="46"/>
        <v>0</v>
      </c>
    </row>
    <row r="577" spans="1:32" s="182" customFormat="1" ht="20.100000000000001" customHeight="1">
      <c r="A577" s="233">
        <v>2008</v>
      </c>
      <c r="B577" s="246">
        <v>31.745753092546664</v>
      </c>
      <c r="C577" s="118">
        <v>3.48702666929006</v>
      </c>
      <c r="D577" s="118">
        <v>34.259505400901276</v>
      </c>
      <c r="E577" s="278">
        <v>11.173156741214243</v>
      </c>
      <c r="F577" s="278">
        <v>11.262085878899271</v>
      </c>
      <c r="G577" s="281">
        <v>39.583801758348557</v>
      </c>
      <c r="H577" s="278"/>
      <c r="I577" s="278"/>
      <c r="J577" s="278"/>
      <c r="K577" s="278"/>
      <c r="L577" s="278"/>
      <c r="M577" s="278"/>
      <c r="N577" s="278"/>
      <c r="O577" s="278"/>
      <c r="P577" s="278"/>
      <c r="Q577" s="278"/>
      <c r="R577" s="278"/>
      <c r="S577" s="278"/>
      <c r="T577" s="278"/>
      <c r="U577" s="182">
        <v>31.745753092546664</v>
      </c>
      <c r="V577" s="182">
        <v>3.48702666929006</v>
      </c>
      <c r="W577" s="182">
        <v>34.259505400901276</v>
      </c>
      <c r="X577" s="182">
        <v>11.173156741214243</v>
      </c>
      <c r="Y577" s="182">
        <v>11.262085878899271</v>
      </c>
      <c r="Z577" s="261">
        <v>39.583801758348557</v>
      </c>
      <c r="AA577" s="252">
        <f t="shared" si="41"/>
        <v>0</v>
      </c>
      <c r="AB577" s="252">
        <f t="shared" si="42"/>
        <v>0</v>
      </c>
      <c r="AC577" s="252">
        <f t="shared" si="43"/>
        <v>0</v>
      </c>
      <c r="AD577" s="252">
        <f t="shared" si="44"/>
        <v>0</v>
      </c>
      <c r="AE577" s="252">
        <f t="shared" si="45"/>
        <v>0</v>
      </c>
      <c r="AF577" s="273">
        <f t="shared" si="46"/>
        <v>0</v>
      </c>
    </row>
    <row r="578" spans="1:32" s="182" customFormat="1" ht="20.100000000000001" customHeight="1">
      <c r="A578" s="233">
        <v>2009</v>
      </c>
      <c r="B578" s="246">
        <v>-31.280639041972975</v>
      </c>
      <c r="C578" s="118">
        <v>3.4999999999999858</v>
      </c>
      <c r="D578" s="118">
        <v>-42.097549194191089</v>
      </c>
      <c r="E578" s="278">
        <v>-22.06320355445574</v>
      </c>
      <c r="F578" s="278">
        <v>3.1960589714727661</v>
      </c>
      <c r="G578" s="281">
        <v>20.798851966403646</v>
      </c>
      <c r="H578" s="278"/>
      <c r="I578" s="278"/>
      <c r="J578" s="278"/>
      <c r="K578" s="278"/>
      <c r="L578" s="278"/>
      <c r="M578" s="278"/>
      <c r="N578" s="278"/>
      <c r="O578" s="278"/>
      <c r="P578" s="278"/>
      <c r="Q578" s="278"/>
      <c r="R578" s="278"/>
      <c r="S578" s="278"/>
      <c r="T578" s="278"/>
      <c r="U578" s="182">
        <v>-31.280639041972975</v>
      </c>
      <c r="V578" s="182">
        <v>3.4999999999999858</v>
      </c>
      <c r="W578" s="182">
        <v>-42.097549194191089</v>
      </c>
      <c r="X578" s="182">
        <v>-22.06320355445574</v>
      </c>
      <c r="Y578" s="182">
        <v>3.1960589714727661</v>
      </c>
      <c r="Z578" s="261">
        <v>20.798851966403646</v>
      </c>
      <c r="AA578" s="252">
        <f t="shared" si="41"/>
        <v>0</v>
      </c>
      <c r="AB578" s="252">
        <f t="shared" si="42"/>
        <v>0</v>
      </c>
      <c r="AC578" s="252">
        <f t="shared" si="43"/>
        <v>0</v>
      </c>
      <c r="AD578" s="252">
        <f t="shared" si="44"/>
        <v>0</v>
      </c>
      <c r="AE578" s="252">
        <f t="shared" si="45"/>
        <v>0</v>
      </c>
      <c r="AF578" s="273">
        <f t="shared" si="46"/>
        <v>0</v>
      </c>
    </row>
    <row r="579" spans="1:32" s="31" customFormat="1" ht="20.100000000000001" customHeight="1">
      <c r="A579" s="234" t="s">
        <v>24</v>
      </c>
      <c r="B579" s="282">
        <v>20.026704318898595</v>
      </c>
      <c r="C579" s="283">
        <v>2.0580889206743649</v>
      </c>
      <c r="D579" s="283">
        <v>28.876374078653896</v>
      </c>
      <c r="E579" s="284">
        <v>10.800000000000011</v>
      </c>
      <c r="F579" s="284">
        <v>-0.63624936836264112</v>
      </c>
      <c r="G579" s="285">
        <v>2.0363100671232814</v>
      </c>
      <c r="H579" s="278"/>
      <c r="I579" s="278"/>
      <c r="J579" s="278"/>
      <c r="K579" s="278"/>
      <c r="L579" s="278"/>
      <c r="M579" s="278"/>
      <c r="N579" s="278"/>
      <c r="O579" s="278"/>
      <c r="P579" s="278"/>
      <c r="Q579" s="278"/>
      <c r="R579" s="278"/>
      <c r="S579" s="278"/>
      <c r="T579" s="278"/>
      <c r="U579" s="31">
        <v>20.026704318898595</v>
      </c>
      <c r="V579" s="31">
        <v>2.0580889206743649</v>
      </c>
      <c r="W579" s="31">
        <v>28.876374078653896</v>
      </c>
      <c r="X579" s="31">
        <v>10.800000000000011</v>
      </c>
      <c r="Y579" s="31">
        <v>-0.63624936836264112</v>
      </c>
      <c r="Z579" s="259">
        <v>2.0363100671232814</v>
      </c>
      <c r="AA579" s="252">
        <f t="shared" si="41"/>
        <v>0</v>
      </c>
      <c r="AB579" s="252">
        <f t="shared" si="42"/>
        <v>0</v>
      </c>
      <c r="AC579" s="252">
        <f t="shared" si="43"/>
        <v>0</v>
      </c>
      <c r="AD579" s="252">
        <f t="shared" si="44"/>
        <v>0</v>
      </c>
      <c r="AE579" s="252">
        <f t="shared" si="45"/>
        <v>0</v>
      </c>
      <c r="AF579" s="273">
        <f t="shared" si="46"/>
        <v>0</v>
      </c>
    </row>
    <row r="580" spans="1:32" s="2" customFormat="1" ht="15" customHeight="1">
      <c r="A580" s="140" t="s">
        <v>15</v>
      </c>
      <c r="B580" s="78"/>
      <c r="C580" s="78"/>
      <c r="D580" s="78"/>
      <c r="E580" s="141"/>
      <c r="F580" s="142"/>
      <c r="G580" s="143"/>
      <c r="H580" s="143"/>
      <c r="I580" s="143"/>
      <c r="J580" s="143"/>
      <c r="K580" s="143"/>
      <c r="L580" s="143"/>
      <c r="M580" s="143"/>
      <c r="N580" s="143"/>
      <c r="O580" s="143"/>
      <c r="P580" s="143"/>
      <c r="Q580" s="143"/>
      <c r="R580" s="143"/>
      <c r="S580" s="143"/>
      <c r="T580" s="143"/>
      <c r="U580" s="31">
        <v>20.026704318898595</v>
      </c>
      <c r="V580" s="31">
        <v>2.0580889206743649</v>
      </c>
      <c r="W580" s="31">
        <v>28.876374078653896</v>
      </c>
      <c r="X580" s="31">
        <v>10.800000000000011</v>
      </c>
      <c r="Y580" s="31">
        <v>-0.63624936836264112</v>
      </c>
      <c r="Z580" s="259">
        <v>2.0363100671232814</v>
      </c>
      <c r="AA580" s="252">
        <f t="shared" ref="AA580:AA643" si="47">U580-B580</f>
        <v>20.026704318898595</v>
      </c>
      <c r="AB580" s="252">
        <f t="shared" ref="AB580:AB643" si="48">V580-C580</f>
        <v>2.0580889206743649</v>
      </c>
      <c r="AC580" s="252">
        <f t="shared" ref="AC580:AC643" si="49">W580-D580</f>
        <v>28.876374078653896</v>
      </c>
      <c r="AD580" s="252">
        <f t="shared" ref="AD580:AD643" si="50">X580-E580</f>
        <v>10.800000000000011</v>
      </c>
      <c r="AE580" s="252">
        <f t="shared" ref="AE580:AE643" si="51">Y580-F580</f>
        <v>-0.63624936836264112</v>
      </c>
      <c r="AF580" s="273">
        <f t="shared" ref="AF580:AF643" si="52">Z580-G580</f>
        <v>2.0363100671232814</v>
      </c>
    </row>
    <row r="581" spans="1:32" s="2" customFormat="1" ht="15" customHeight="1">
      <c r="A581" s="144" t="s">
        <v>263</v>
      </c>
      <c r="B581" s="145"/>
      <c r="C581" s="145"/>
      <c r="D581" s="145"/>
      <c r="E581" s="146"/>
      <c r="F581" s="146"/>
      <c r="G581" s="145"/>
      <c r="H581" s="145"/>
      <c r="I581" s="145"/>
      <c r="J581" s="145"/>
      <c r="K581" s="145"/>
      <c r="L581" s="145"/>
      <c r="M581" s="145"/>
      <c r="N581" s="145"/>
      <c r="O581" s="145"/>
      <c r="P581" s="145"/>
      <c r="Q581" s="145"/>
      <c r="R581" s="145"/>
      <c r="S581" s="145"/>
      <c r="T581" s="145"/>
      <c r="U581" s="31">
        <v>20.026704318898595</v>
      </c>
      <c r="V581" s="31">
        <v>2.0580889206743649</v>
      </c>
      <c r="W581" s="31">
        <v>28.876374078653896</v>
      </c>
      <c r="X581" s="31">
        <v>10.800000000000011</v>
      </c>
      <c r="Y581" s="31">
        <v>-0.63624936836264112</v>
      </c>
      <c r="Z581" s="259">
        <v>2.0363100671232814</v>
      </c>
      <c r="AA581" s="252">
        <f t="shared" si="47"/>
        <v>20.026704318898595</v>
      </c>
      <c r="AB581" s="252">
        <f t="shared" si="48"/>
        <v>2.0580889206743649</v>
      </c>
      <c r="AC581" s="252">
        <f t="shared" si="49"/>
        <v>28.876374078653896</v>
      </c>
      <c r="AD581" s="252">
        <f t="shared" si="50"/>
        <v>10.800000000000011</v>
      </c>
      <c r="AE581" s="252">
        <f t="shared" si="51"/>
        <v>-0.63624936836264112</v>
      </c>
      <c r="AF581" s="273">
        <f t="shared" si="52"/>
        <v>2.0363100671232814</v>
      </c>
    </row>
    <row r="582" spans="1:32" s="2" customFormat="1" ht="15" customHeight="1">
      <c r="A582" s="175" t="s">
        <v>243</v>
      </c>
      <c r="B582" s="145"/>
      <c r="C582" s="145"/>
      <c r="D582" s="145"/>
      <c r="E582" s="146"/>
      <c r="F582" s="146"/>
      <c r="G582" s="145"/>
      <c r="H582" s="145"/>
      <c r="I582" s="145"/>
      <c r="J582" s="145"/>
      <c r="K582" s="145"/>
      <c r="L582" s="145"/>
      <c r="M582" s="145"/>
      <c r="N582" s="145"/>
      <c r="O582" s="145"/>
      <c r="P582" s="145"/>
      <c r="Q582" s="145"/>
      <c r="R582" s="145"/>
      <c r="S582" s="145"/>
      <c r="T582" s="145"/>
      <c r="U582" s="31">
        <v>20.026704318898595</v>
      </c>
      <c r="V582" s="31">
        <v>2.0580889206743649</v>
      </c>
      <c r="W582" s="31">
        <v>28.876374078653896</v>
      </c>
      <c r="X582" s="31">
        <v>10.800000000000011</v>
      </c>
      <c r="Y582" s="31">
        <v>-0.63624936836264112</v>
      </c>
      <c r="Z582" s="259">
        <v>2.0363100671232814</v>
      </c>
      <c r="AA582" s="252">
        <f t="shared" si="47"/>
        <v>20.026704318898595</v>
      </c>
      <c r="AB582" s="252">
        <f t="shared" si="48"/>
        <v>2.0580889206743649</v>
      </c>
      <c r="AC582" s="252">
        <f t="shared" si="49"/>
        <v>28.876374078653896</v>
      </c>
      <c r="AD582" s="252">
        <f t="shared" si="50"/>
        <v>10.800000000000011</v>
      </c>
      <c r="AE582" s="252">
        <f t="shared" si="51"/>
        <v>-0.63624936836264112</v>
      </c>
      <c r="AF582" s="273">
        <f t="shared" si="52"/>
        <v>2.0363100671232814</v>
      </c>
    </row>
    <row r="583" spans="1:32" s="44" customFormat="1" ht="15" customHeight="1">
      <c r="A583" s="191" t="s">
        <v>272</v>
      </c>
      <c r="D583" s="192"/>
      <c r="E583" s="192"/>
      <c r="F583" s="192"/>
      <c r="G583" s="192"/>
      <c r="H583" s="192"/>
      <c r="I583" s="192"/>
      <c r="J583" s="192"/>
      <c r="K583" s="192"/>
      <c r="L583" s="192"/>
      <c r="M583" s="192"/>
      <c r="N583" s="192"/>
      <c r="O583" s="192"/>
      <c r="P583" s="192"/>
      <c r="Q583" s="192"/>
      <c r="R583" s="192"/>
      <c r="S583" s="192"/>
      <c r="T583" s="192"/>
      <c r="U583" s="31">
        <v>20.026704318898595</v>
      </c>
      <c r="V583" s="31">
        <v>2.0580889206743649</v>
      </c>
      <c r="W583" s="31">
        <v>28.876374078653896</v>
      </c>
      <c r="X583" s="31">
        <v>10.800000000000011</v>
      </c>
      <c r="Y583" s="31">
        <v>-0.63624936836264112</v>
      </c>
      <c r="Z583" s="259">
        <v>2.0363100671232814</v>
      </c>
      <c r="AA583" s="252">
        <f t="shared" si="47"/>
        <v>20.026704318898595</v>
      </c>
      <c r="AB583" s="252">
        <f t="shared" si="48"/>
        <v>2.0580889206743649</v>
      </c>
      <c r="AC583" s="252">
        <f t="shared" si="49"/>
        <v>28.876374078653896</v>
      </c>
      <c r="AD583" s="252">
        <f t="shared" si="50"/>
        <v>10.800000000000011</v>
      </c>
      <c r="AE583" s="252">
        <f t="shared" si="51"/>
        <v>-0.63624936836264112</v>
      </c>
      <c r="AF583" s="273">
        <f t="shared" si="52"/>
        <v>2.0363100671232814</v>
      </c>
    </row>
    <row r="584" spans="1:32" s="2" customFormat="1" ht="15" customHeight="1">
      <c r="A584" s="148"/>
      <c r="B584" s="223"/>
      <c r="C584" s="223"/>
      <c r="D584" s="224"/>
      <c r="E584" s="224"/>
      <c r="F584" s="224"/>
      <c r="G584" s="224"/>
      <c r="H584" s="224"/>
      <c r="I584" s="224"/>
      <c r="J584" s="224"/>
      <c r="K584" s="224"/>
      <c r="L584" s="224"/>
      <c r="M584" s="224"/>
      <c r="N584" s="224"/>
      <c r="O584" s="224"/>
      <c r="P584" s="224"/>
      <c r="Q584" s="224"/>
      <c r="R584" s="224"/>
      <c r="S584" s="224"/>
      <c r="T584" s="224"/>
      <c r="U584" s="31">
        <v>20.026704318898595</v>
      </c>
      <c r="V584" s="31">
        <v>2.0580889206743649</v>
      </c>
      <c r="W584" s="31">
        <v>28.876374078653896</v>
      </c>
      <c r="X584" s="31">
        <v>10.800000000000011</v>
      </c>
      <c r="Y584" s="31">
        <v>-0.63624936836264112</v>
      </c>
      <c r="Z584" s="259">
        <v>2.0363100671232814</v>
      </c>
      <c r="AA584" s="252">
        <f t="shared" si="47"/>
        <v>20.026704318898595</v>
      </c>
      <c r="AB584" s="252">
        <f t="shared" si="48"/>
        <v>2.0580889206743649</v>
      </c>
      <c r="AC584" s="252">
        <f t="shared" si="49"/>
        <v>28.876374078653896</v>
      </c>
      <c r="AD584" s="252">
        <f t="shared" si="50"/>
        <v>10.800000000000011</v>
      </c>
      <c r="AE584" s="252">
        <f t="shared" si="51"/>
        <v>-0.63624936836264112</v>
      </c>
      <c r="AF584" s="273">
        <f t="shared" si="52"/>
        <v>2.0363100671232814</v>
      </c>
    </row>
    <row r="585" spans="1:32" ht="24.95" customHeight="1">
      <c r="A585" s="721" t="s">
        <v>278</v>
      </c>
      <c r="B585" s="721"/>
      <c r="C585" s="721"/>
      <c r="D585" s="721"/>
      <c r="E585" s="721"/>
      <c r="F585" s="721"/>
      <c r="G585" s="721"/>
      <c r="H585" s="111"/>
      <c r="I585" s="111"/>
      <c r="J585" s="111"/>
      <c r="K585" s="111"/>
      <c r="L585" s="111"/>
      <c r="M585" s="111"/>
      <c r="N585" s="111"/>
      <c r="O585" s="111"/>
      <c r="P585" s="111"/>
      <c r="Q585" s="111"/>
      <c r="R585" s="111"/>
      <c r="S585" s="111"/>
      <c r="T585" s="111"/>
      <c r="U585" s="31">
        <v>20.026704318898595</v>
      </c>
      <c r="V585" s="31">
        <v>2.0580889206743649</v>
      </c>
      <c r="W585" s="31">
        <v>28.876374078653896</v>
      </c>
      <c r="X585" s="31">
        <v>10.800000000000011</v>
      </c>
      <c r="Y585" s="31">
        <v>-0.63624936836264112</v>
      </c>
      <c r="Z585" s="259">
        <v>2.0363100671232814</v>
      </c>
      <c r="AA585" s="252">
        <f t="shared" si="47"/>
        <v>20.026704318898595</v>
      </c>
      <c r="AB585" s="252">
        <f t="shared" si="48"/>
        <v>2.0580889206743649</v>
      </c>
      <c r="AC585" s="252">
        <f t="shared" si="49"/>
        <v>28.876374078653896</v>
      </c>
      <c r="AD585" s="252">
        <f t="shared" si="50"/>
        <v>10.800000000000011</v>
      </c>
      <c r="AE585" s="252">
        <f t="shared" si="51"/>
        <v>-0.63624936836264112</v>
      </c>
      <c r="AF585" s="273">
        <f t="shared" si="52"/>
        <v>2.0363100671232814</v>
      </c>
    </row>
    <row r="586" spans="1:32" s="37" customFormat="1" ht="15" customHeight="1">
      <c r="A586" s="729" t="s">
        <v>36</v>
      </c>
      <c r="B586" s="729"/>
      <c r="C586" s="113"/>
      <c r="D586" s="113"/>
      <c r="E586" s="113"/>
      <c r="F586" s="113"/>
      <c r="G586" s="113"/>
      <c r="H586" s="113"/>
      <c r="I586" s="113"/>
      <c r="J586" s="113"/>
      <c r="K586" s="113"/>
      <c r="L586" s="113"/>
      <c r="M586" s="113"/>
      <c r="N586" s="113"/>
      <c r="O586" s="113"/>
      <c r="P586" s="113"/>
      <c r="Q586" s="113"/>
      <c r="R586" s="113"/>
      <c r="S586" s="113"/>
      <c r="T586" s="113"/>
      <c r="U586" s="37">
        <v>20.026704318898595</v>
      </c>
      <c r="V586" s="37">
        <v>2.0580889206743649</v>
      </c>
      <c r="W586" s="37">
        <v>28.876374078653896</v>
      </c>
      <c r="X586" s="37">
        <v>10.800000000000011</v>
      </c>
      <c r="Y586" s="37">
        <v>-0.63624936836264112</v>
      </c>
      <c r="Z586" s="265">
        <v>2.0363100671232814</v>
      </c>
      <c r="AA586" s="274">
        <f t="shared" si="47"/>
        <v>20.026704318898595</v>
      </c>
      <c r="AB586" s="274">
        <f t="shared" si="48"/>
        <v>2.0580889206743649</v>
      </c>
      <c r="AC586" s="274">
        <f t="shared" si="49"/>
        <v>28.876374078653896</v>
      </c>
      <c r="AD586" s="274">
        <f t="shared" si="50"/>
        <v>10.800000000000011</v>
      </c>
      <c r="AE586" s="274">
        <f t="shared" si="51"/>
        <v>-0.63624936836264112</v>
      </c>
      <c r="AF586" s="275">
        <f t="shared" si="52"/>
        <v>2.0363100671232814</v>
      </c>
    </row>
    <row r="587" spans="1:32" s="31" customFormat="1" ht="39.950000000000003" customHeight="1">
      <c r="A587" s="251" t="s">
        <v>6</v>
      </c>
      <c r="B587" s="239" t="s">
        <v>29</v>
      </c>
      <c r="C587" s="239" t="s">
        <v>30</v>
      </c>
      <c r="D587" s="250" t="s">
        <v>31</v>
      </c>
      <c r="E587" s="240" t="s">
        <v>32</v>
      </c>
      <c r="F587" s="239" t="s">
        <v>33</v>
      </c>
      <c r="G587" s="241" t="s">
        <v>34</v>
      </c>
      <c r="H587" s="226"/>
      <c r="I587" s="226"/>
      <c r="J587" s="226"/>
      <c r="K587" s="226"/>
      <c r="L587" s="226"/>
      <c r="M587" s="226"/>
      <c r="N587" s="226"/>
      <c r="O587" s="226"/>
      <c r="P587" s="226"/>
      <c r="Q587" s="226"/>
      <c r="R587" s="226"/>
      <c r="S587" s="226"/>
      <c r="T587" s="226"/>
      <c r="U587" s="31">
        <v>20.026704318898595</v>
      </c>
      <c r="V587" s="31">
        <v>2.0580889206743649</v>
      </c>
      <c r="W587" s="31">
        <v>28.876374078653896</v>
      </c>
      <c r="X587" s="31">
        <v>10.800000000000011</v>
      </c>
      <c r="Y587" s="31">
        <v>-0.63624936836264112</v>
      </c>
      <c r="Z587" s="259">
        <v>2.0363100671232814</v>
      </c>
      <c r="AA587" s="252" t="e">
        <f t="shared" si="47"/>
        <v>#VALUE!</v>
      </c>
      <c r="AB587" s="252" t="e">
        <f t="shared" si="48"/>
        <v>#VALUE!</v>
      </c>
      <c r="AC587" s="252" t="e">
        <f t="shared" si="49"/>
        <v>#VALUE!</v>
      </c>
      <c r="AD587" s="252" t="e">
        <f t="shared" si="50"/>
        <v>#VALUE!</v>
      </c>
      <c r="AE587" s="252" t="e">
        <f t="shared" si="51"/>
        <v>#VALUE!</v>
      </c>
      <c r="AF587" s="273" t="e">
        <f t="shared" si="52"/>
        <v>#VALUE!</v>
      </c>
    </row>
    <row r="588" spans="1:32" s="31" customFormat="1" ht="20.100000000000001" customHeight="1">
      <c r="A588" s="233">
        <v>1970</v>
      </c>
      <c r="B588" s="246">
        <v>76.797755338902306</v>
      </c>
      <c r="C588" s="118">
        <v>3.0148802020244299E-3</v>
      </c>
      <c r="D588" s="118">
        <v>65.588006309176819</v>
      </c>
      <c r="E588" s="118">
        <v>0.31811875213055085</v>
      </c>
      <c r="F588" s="118">
        <v>0.31465786075821289</v>
      </c>
      <c r="G588" s="308">
        <v>10.573957536634714</v>
      </c>
      <c r="H588" s="118"/>
      <c r="I588" s="118"/>
      <c r="J588" s="118"/>
      <c r="K588" s="118"/>
      <c r="L588" s="118"/>
      <c r="M588" s="118"/>
      <c r="N588" s="118"/>
      <c r="O588" s="118"/>
      <c r="P588" s="118"/>
      <c r="Q588" s="118"/>
      <c r="R588" s="118"/>
      <c r="S588" s="118"/>
      <c r="T588" s="118"/>
      <c r="U588" s="31">
        <v>76.797755338902306</v>
      </c>
      <c r="V588" s="31">
        <v>3.0148802020244299E-3</v>
      </c>
      <c r="W588" s="31">
        <v>65.588006309176819</v>
      </c>
      <c r="X588" s="31">
        <v>0.31811875213055085</v>
      </c>
      <c r="Y588" s="31">
        <v>0.31465786075821289</v>
      </c>
      <c r="Z588" s="259">
        <v>10.573957536634714</v>
      </c>
      <c r="AA588" s="252">
        <f t="shared" si="47"/>
        <v>0</v>
      </c>
      <c r="AB588" s="252">
        <f t="shared" si="48"/>
        <v>0</v>
      </c>
      <c r="AC588" s="252">
        <f t="shared" si="49"/>
        <v>0</v>
      </c>
      <c r="AD588" s="252">
        <f t="shared" si="50"/>
        <v>0</v>
      </c>
      <c r="AE588" s="252">
        <f t="shared" si="51"/>
        <v>0</v>
      </c>
      <c r="AF588" s="273">
        <f t="shared" si="52"/>
        <v>0</v>
      </c>
    </row>
    <row r="589" spans="1:32" s="31" customFormat="1" ht="20.100000000000001" customHeight="1">
      <c r="A589" s="233">
        <v>1971</v>
      </c>
      <c r="B589" s="246">
        <v>81.626904444241859</v>
      </c>
      <c r="C589" s="118">
        <v>1.9610139981165939E-3</v>
      </c>
      <c r="D589" s="118">
        <v>70.648939610973983</v>
      </c>
      <c r="E589" s="118">
        <v>0.2697334065047981</v>
      </c>
      <c r="F589" s="118">
        <v>0.42039843228440282</v>
      </c>
      <c r="G589" s="308">
        <v>10.285871980480557</v>
      </c>
      <c r="H589" s="118"/>
      <c r="I589" s="118"/>
      <c r="J589" s="118"/>
      <c r="K589" s="118"/>
      <c r="L589" s="118"/>
      <c r="M589" s="118"/>
      <c r="N589" s="118"/>
      <c r="O589" s="118"/>
      <c r="P589" s="118"/>
      <c r="Q589" s="118"/>
      <c r="R589" s="118"/>
      <c r="S589" s="118"/>
      <c r="T589" s="118"/>
      <c r="U589" s="31">
        <v>81.626904444241859</v>
      </c>
      <c r="V589" s="31">
        <v>1.9610139981165939E-3</v>
      </c>
      <c r="W589" s="31">
        <v>70.648939610973983</v>
      </c>
      <c r="X589" s="31">
        <v>0.2697334065047981</v>
      </c>
      <c r="Y589" s="31">
        <v>0.42039843228440282</v>
      </c>
      <c r="Z589" s="259">
        <v>10.285871980480557</v>
      </c>
      <c r="AA589" s="252">
        <f t="shared" si="47"/>
        <v>0</v>
      </c>
      <c r="AB589" s="252">
        <f t="shared" si="48"/>
        <v>0</v>
      </c>
      <c r="AC589" s="252">
        <f t="shared" si="49"/>
        <v>0</v>
      </c>
      <c r="AD589" s="252">
        <f t="shared" si="50"/>
        <v>0</v>
      </c>
      <c r="AE589" s="252">
        <f t="shared" si="51"/>
        <v>0</v>
      </c>
      <c r="AF589" s="273">
        <f t="shared" si="52"/>
        <v>0</v>
      </c>
    </row>
    <row r="590" spans="1:32" s="31" customFormat="1" ht="20.100000000000001" customHeight="1">
      <c r="A590" s="233">
        <v>1972</v>
      </c>
      <c r="B590" s="246">
        <v>80.327217729787492</v>
      </c>
      <c r="C590" s="118">
        <v>5.9842624572712848E-3</v>
      </c>
      <c r="D590" s="118">
        <v>66.969772962426816</v>
      </c>
      <c r="E590" s="118">
        <v>0.25934008679185516</v>
      </c>
      <c r="F590" s="118">
        <v>0.55915642721039771</v>
      </c>
      <c r="G590" s="308">
        <v>12.532963990901152</v>
      </c>
      <c r="H590" s="118"/>
      <c r="I590" s="118"/>
      <c r="J590" s="118"/>
      <c r="K590" s="118"/>
      <c r="L590" s="118"/>
      <c r="M590" s="118"/>
      <c r="N590" s="118"/>
      <c r="O590" s="118"/>
      <c r="P590" s="118"/>
      <c r="Q590" s="118"/>
      <c r="R590" s="118"/>
      <c r="S590" s="118"/>
      <c r="T590" s="118"/>
      <c r="U590" s="31">
        <v>80.327217729787492</v>
      </c>
      <c r="V590" s="31">
        <v>5.9842624572712848E-3</v>
      </c>
      <c r="W590" s="31">
        <v>66.969772962426816</v>
      </c>
      <c r="X590" s="31">
        <v>0.25934008679185516</v>
      </c>
      <c r="Y590" s="31">
        <v>0.55915642721039771</v>
      </c>
      <c r="Z590" s="259">
        <v>12.532963990901152</v>
      </c>
      <c r="AA590" s="252">
        <f t="shared" si="47"/>
        <v>0</v>
      </c>
      <c r="AB590" s="252">
        <f t="shared" si="48"/>
        <v>0</v>
      </c>
      <c r="AC590" s="252">
        <f t="shared" si="49"/>
        <v>0</v>
      </c>
      <c r="AD590" s="252">
        <f t="shared" si="50"/>
        <v>0</v>
      </c>
      <c r="AE590" s="252">
        <f t="shared" si="51"/>
        <v>0</v>
      </c>
      <c r="AF590" s="273">
        <f t="shared" si="52"/>
        <v>0</v>
      </c>
    </row>
    <row r="591" spans="1:32" s="31" customFormat="1" ht="20.100000000000001" customHeight="1">
      <c r="A591" s="233">
        <v>1973</v>
      </c>
      <c r="B591" s="246">
        <v>82.614897628831102</v>
      </c>
      <c r="C591" s="118">
        <v>6.5752290841378583E-3</v>
      </c>
      <c r="D591" s="118">
        <v>72.790205297651895</v>
      </c>
      <c r="E591" s="118">
        <v>0.23273933258196217</v>
      </c>
      <c r="F591" s="118">
        <v>0.61338146094207113</v>
      </c>
      <c r="G591" s="308">
        <v>8.9719963085710432</v>
      </c>
      <c r="H591" s="118"/>
      <c r="I591" s="118"/>
      <c r="J591" s="118"/>
      <c r="K591" s="118"/>
      <c r="L591" s="118"/>
      <c r="M591" s="118"/>
      <c r="N591" s="118"/>
      <c r="O591" s="118"/>
      <c r="P591" s="118"/>
      <c r="Q591" s="118"/>
      <c r="R591" s="118"/>
      <c r="S591" s="118"/>
      <c r="T591" s="118"/>
      <c r="U591" s="31">
        <v>82.614897628831102</v>
      </c>
      <c r="V591" s="31">
        <v>6.5752290841378583E-3</v>
      </c>
      <c r="W591" s="31">
        <v>72.790205297651895</v>
      </c>
      <c r="X591" s="31">
        <v>0.23273933258196217</v>
      </c>
      <c r="Y591" s="31">
        <v>0.61338146094207113</v>
      </c>
      <c r="Z591" s="259">
        <v>8.9719963085710432</v>
      </c>
      <c r="AA591" s="252">
        <f t="shared" si="47"/>
        <v>0</v>
      </c>
      <c r="AB591" s="252">
        <f t="shared" si="48"/>
        <v>0</v>
      </c>
      <c r="AC591" s="252">
        <f t="shared" si="49"/>
        <v>0</v>
      </c>
      <c r="AD591" s="252">
        <f t="shared" si="50"/>
        <v>0</v>
      </c>
      <c r="AE591" s="252">
        <f t="shared" si="51"/>
        <v>0</v>
      </c>
      <c r="AF591" s="273">
        <f t="shared" si="52"/>
        <v>0</v>
      </c>
    </row>
    <row r="592" spans="1:32" s="31" customFormat="1" ht="20.100000000000001" customHeight="1">
      <c r="A592" s="233">
        <v>1974</v>
      </c>
      <c r="B592" s="246">
        <v>90.281077270522573</v>
      </c>
      <c r="C592" s="118">
        <v>3.4943840091043801E-3</v>
      </c>
      <c r="D592" s="118">
        <v>85.097864956643576</v>
      </c>
      <c r="E592" s="118">
        <v>9.1629863098267803E-2</v>
      </c>
      <c r="F592" s="118">
        <v>0.23204629424723341</v>
      </c>
      <c r="G592" s="308">
        <v>4.8560417725243807</v>
      </c>
      <c r="H592" s="118"/>
      <c r="I592" s="118"/>
      <c r="J592" s="118"/>
      <c r="K592" s="118"/>
      <c r="L592" s="118"/>
      <c r="M592" s="118"/>
      <c r="N592" s="118"/>
      <c r="O592" s="118"/>
      <c r="P592" s="118"/>
      <c r="Q592" s="118"/>
      <c r="R592" s="118"/>
      <c r="S592" s="118"/>
      <c r="T592" s="118"/>
      <c r="U592" s="31">
        <v>90.281077270522573</v>
      </c>
      <c r="V592" s="31">
        <v>3.4943840091043801E-3</v>
      </c>
      <c r="W592" s="31">
        <v>85.097864956643576</v>
      </c>
      <c r="X592" s="31">
        <v>9.1629863098267803E-2</v>
      </c>
      <c r="Y592" s="31">
        <v>0.23204629424723341</v>
      </c>
      <c r="Z592" s="259">
        <v>4.8560417725243807</v>
      </c>
      <c r="AA592" s="252">
        <f t="shared" si="47"/>
        <v>0</v>
      </c>
      <c r="AB592" s="252">
        <f t="shared" si="48"/>
        <v>0</v>
      </c>
      <c r="AC592" s="252">
        <f t="shared" si="49"/>
        <v>0</v>
      </c>
      <c r="AD592" s="252">
        <f t="shared" si="50"/>
        <v>0</v>
      </c>
      <c r="AE592" s="252">
        <f t="shared" si="51"/>
        <v>0</v>
      </c>
      <c r="AF592" s="273">
        <f t="shared" si="52"/>
        <v>0</v>
      </c>
    </row>
    <row r="593" spans="1:32" s="31" customFormat="1" ht="20.100000000000001" customHeight="1">
      <c r="A593" s="233" t="s">
        <v>37</v>
      </c>
      <c r="B593" s="246">
        <v>84.344213188773651</v>
      </c>
      <c r="C593" s="118">
        <v>0.21600372322236519</v>
      </c>
      <c r="D593" s="118">
        <v>76.605179600643098</v>
      </c>
      <c r="E593" s="118">
        <v>0.35287050680243248</v>
      </c>
      <c r="F593" s="118">
        <v>0.29958332041269303</v>
      </c>
      <c r="G593" s="308">
        <v>6.870576037693084</v>
      </c>
      <c r="H593" s="118"/>
      <c r="I593" s="118"/>
      <c r="J593" s="118"/>
      <c r="K593" s="118"/>
      <c r="L593" s="118"/>
      <c r="M593" s="118"/>
      <c r="N593" s="118"/>
      <c r="O593" s="118"/>
      <c r="P593" s="118"/>
      <c r="Q593" s="118"/>
      <c r="R593" s="118"/>
      <c r="S593" s="118"/>
      <c r="T593" s="118"/>
      <c r="U593" s="31">
        <v>84.344213188773651</v>
      </c>
      <c r="V593" s="31">
        <v>0.21600372322236519</v>
      </c>
      <c r="W593" s="31">
        <v>76.605179600643098</v>
      </c>
      <c r="X593" s="31">
        <v>0.35287050680243248</v>
      </c>
      <c r="Y593" s="31">
        <v>0.29958332041269303</v>
      </c>
      <c r="Z593" s="259">
        <v>6.870576037693084</v>
      </c>
      <c r="AA593" s="252">
        <f t="shared" si="47"/>
        <v>0</v>
      </c>
      <c r="AB593" s="252">
        <f t="shared" si="48"/>
        <v>0</v>
      </c>
      <c r="AC593" s="252">
        <f t="shared" si="49"/>
        <v>0</v>
      </c>
      <c r="AD593" s="252">
        <f t="shared" si="50"/>
        <v>0</v>
      </c>
      <c r="AE593" s="252">
        <f t="shared" si="51"/>
        <v>0</v>
      </c>
      <c r="AF593" s="273">
        <f t="shared" si="52"/>
        <v>0</v>
      </c>
    </row>
    <row r="594" spans="1:32" s="31" customFormat="1" ht="20.100000000000001" customHeight="1">
      <c r="A594" s="233">
        <v>1976</v>
      </c>
      <c r="B594" s="246">
        <v>84.187710282983346</v>
      </c>
      <c r="C594" s="118">
        <v>0.30814470693215823</v>
      </c>
      <c r="D594" s="118">
        <v>75.141387919303924</v>
      </c>
      <c r="E594" s="118">
        <v>0.60247413565336583</v>
      </c>
      <c r="F594" s="118">
        <v>0.3940053950378235</v>
      </c>
      <c r="G594" s="308">
        <v>7.741698126056078</v>
      </c>
      <c r="H594" s="118"/>
      <c r="I594" s="118"/>
      <c r="J594" s="118"/>
      <c r="K594" s="118"/>
      <c r="L594" s="118"/>
      <c r="M594" s="118"/>
      <c r="N594" s="118"/>
      <c r="O594" s="118"/>
      <c r="P594" s="118"/>
      <c r="Q594" s="118"/>
      <c r="R594" s="118"/>
      <c r="S594" s="118"/>
      <c r="T594" s="118"/>
      <c r="U594" s="31">
        <v>84.187710282983346</v>
      </c>
      <c r="V594" s="31">
        <v>0.30814470693215823</v>
      </c>
      <c r="W594" s="31">
        <v>75.141387919303924</v>
      </c>
      <c r="X594" s="31">
        <v>0.60247413565336583</v>
      </c>
      <c r="Y594" s="31">
        <v>0.3940053950378235</v>
      </c>
      <c r="Z594" s="259">
        <v>7.741698126056078</v>
      </c>
      <c r="AA594" s="252">
        <f t="shared" si="47"/>
        <v>0</v>
      </c>
      <c r="AB594" s="252">
        <f t="shared" si="48"/>
        <v>0</v>
      </c>
      <c r="AC594" s="252">
        <f t="shared" si="49"/>
        <v>0</v>
      </c>
      <c r="AD594" s="252">
        <f t="shared" si="50"/>
        <v>0</v>
      </c>
      <c r="AE594" s="252">
        <f t="shared" si="51"/>
        <v>0</v>
      </c>
      <c r="AF594" s="273">
        <f t="shared" si="52"/>
        <v>0</v>
      </c>
    </row>
    <row r="595" spans="1:32" s="31" customFormat="1" ht="20.100000000000001" customHeight="1">
      <c r="A595" s="233">
        <v>1977</v>
      </c>
      <c r="B595" s="246">
        <v>83.810610457735109</v>
      </c>
      <c r="C595" s="118">
        <v>0.19149335219138858</v>
      </c>
      <c r="D595" s="118">
        <v>73.412194958270874</v>
      </c>
      <c r="E595" s="118">
        <v>0.95498384145376014</v>
      </c>
      <c r="F595" s="118">
        <v>0.54389388372721148</v>
      </c>
      <c r="G595" s="308">
        <v>8.7080444220918718</v>
      </c>
      <c r="H595" s="118"/>
      <c r="I595" s="118"/>
      <c r="J595" s="118"/>
      <c r="K595" s="118"/>
      <c r="L595" s="118"/>
      <c r="M595" s="118"/>
      <c r="N595" s="118"/>
      <c r="O595" s="118"/>
      <c r="P595" s="118"/>
      <c r="Q595" s="118"/>
      <c r="R595" s="118"/>
      <c r="S595" s="118"/>
      <c r="T595" s="118"/>
      <c r="U595" s="31">
        <v>83.810610457735109</v>
      </c>
      <c r="V595" s="31">
        <v>0.19149335219138858</v>
      </c>
      <c r="W595" s="31">
        <v>73.412194958270874</v>
      </c>
      <c r="X595" s="31">
        <v>0.95498384145376014</v>
      </c>
      <c r="Y595" s="31">
        <v>0.54389388372721148</v>
      </c>
      <c r="Z595" s="259">
        <v>8.7080444220918718</v>
      </c>
      <c r="AA595" s="252">
        <f t="shared" si="47"/>
        <v>0</v>
      </c>
      <c r="AB595" s="252">
        <f t="shared" si="48"/>
        <v>0</v>
      </c>
      <c r="AC595" s="252">
        <f t="shared" si="49"/>
        <v>0</v>
      </c>
      <c r="AD595" s="252">
        <f t="shared" si="50"/>
        <v>0</v>
      </c>
      <c r="AE595" s="252">
        <f t="shared" si="51"/>
        <v>0</v>
      </c>
      <c r="AF595" s="273">
        <f t="shared" si="52"/>
        <v>0</v>
      </c>
    </row>
    <row r="596" spans="1:32" s="31" customFormat="1" ht="20.100000000000001" customHeight="1">
      <c r="A596" s="233">
        <v>1978</v>
      </c>
      <c r="B596" s="246">
        <v>80.854847007832205</v>
      </c>
      <c r="C596" s="118">
        <v>0.25443469722038786</v>
      </c>
      <c r="D596" s="118">
        <v>66.205959212630589</v>
      </c>
      <c r="E596" s="118">
        <v>1.5597208775799591</v>
      </c>
      <c r="F596" s="118">
        <v>0.8143557076042609</v>
      </c>
      <c r="G596" s="308">
        <v>12.020376512797018</v>
      </c>
      <c r="H596" s="118"/>
      <c r="I596" s="118"/>
      <c r="J596" s="118"/>
      <c r="K596" s="118"/>
      <c r="L596" s="118"/>
      <c r="M596" s="118"/>
      <c r="N596" s="118"/>
      <c r="O596" s="118"/>
      <c r="P596" s="118"/>
      <c r="Q596" s="118"/>
      <c r="R596" s="118"/>
      <c r="S596" s="118"/>
      <c r="T596" s="118"/>
      <c r="U596" s="31">
        <v>80.854847007832205</v>
      </c>
      <c r="V596" s="31">
        <v>0.25443469722038786</v>
      </c>
      <c r="W596" s="31">
        <v>66.205959212630589</v>
      </c>
      <c r="X596" s="31">
        <v>1.5597208775799591</v>
      </c>
      <c r="Y596" s="31">
        <v>0.8143557076042609</v>
      </c>
      <c r="Z596" s="259">
        <v>12.020376512797018</v>
      </c>
      <c r="AA596" s="252">
        <f t="shared" si="47"/>
        <v>0</v>
      </c>
      <c r="AB596" s="252">
        <f t="shared" si="48"/>
        <v>0</v>
      </c>
      <c r="AC596" s="252">
        <f t="shared" si="49"/>
        <v>0</v>
      </c>
      <c r="AD596" s="252">
        <f t="shared" si="50"/>
        <v>0</v>
      </c>
      <c r="AE596" s="252">
        <f t="shared" si="51"/>
        <v>0</v>
      </c>
      <c r="AF596" s="273">
        <f t="shared" si="52"/>
        <v>0</v>
      </c>
    </row>
    <row r="597" spans="1:32" s="31" customFormat="1" ht="20.100000000000001" customHeight="1">
      <c r="A597" s="233">
        <v>1979</v>
      </c>
      <c r="B597" s="246">
        <v>84.587517861222665</v>
      </c>
      <c r="C597" s="118">
        <v>0.21595959472845511</v>
      </c>
      <c r="D597" s="118">
        <v>70.988051519320123</v>
      </c>
      <c r="E597" s="118">
        <v>1.3850257918986013</v>
      </c>
      <c r="F597" s="118">
        <v>0.82519617974567905</v>
      </c>
      <c r="G597" s="308">
        <v>11.173284775529799</v>
      </c>
      <c r="H597" s="118"/>
      <c r="I597" s="118"/>
      <c r="J597" s="118"/>
      <c r="K597" s="118"/>
      <c r="L597" s="118"/>
      <c r="M597" s="118"/>
      <c r="N597" s="118"/>
      <c r="O597" s="118"/>
      <c r="P597" s="118"/>
      <c r="Q597" s="118"/>
      <c r="R597" s="118"/>
      <c r="S597" s="118"/>
      <c r="T597" s="118"/>
      <c r="U597" s="31">
        <v>84.587517861222665</v>
      </c>
      <c r="V597" s="31">
        <v>0.21595959472845511</v>
      </c>
      <c r="W597" s="31">
        <v>70.988051519320123</v>
      </c>
      <c r="X597" s="31">
        <v>1.3850257918986013</v>
      </c>
      <c r="Y597" s="31">
        <v>0.82519617974567905</v>
      </c>
      <c r="Z597" s="259">
        <v>11.173284775529799</v>
      </c>
      <c r="AA597" s="252">
        <f t="shared" si="47"/>
        <v>0</v>
      </c>
      <c r="AB597" s="252">
        <f t="shared" si="48"/>
        <v>0</v>
      </c>
      <c r="AC597" s="252">
        <f t="shared" si="49"/>
        <v>0</v>
      </c>
      <c r="AD597" s="252">
        <f t="shared" si="50"/>
        <v>0</v>
      </c>
      <c r="AE597" s="252">
        <f t="shared" si="51"/>
        <v>0</v>
      </c>
      <c r="AF597" s="273">
        <f t="shared" si="52"/>
        <v>0</v>
      </c>
    </row>
    <row r="598" spans="1:32" s="31" customFormat="1" ht="20.100000000000001" customHeight="1">
      <c r="A598" s="233">
        <v>1980</v>
      </c>
      <c r="B598" s="246">
        <v>85.217689750500725</v>
      </c>
      <c r="C598" s="118">
        <v>0.20017129316564838</v>
      </c>
      <c r="D598" s="118">
        <v>74.014910001719585</v>
      </c>
      <c r="E598" s="118">
        <v>1.3504734413110895</v>
      </c>
      <c r="F598" s="118">
        <v>0.80738508041151469</v>
      </c>
      <c r="G598" s="308">
        <v>8.844749933892885</v>
      </c>
      <c r="H598" s="118"/>
      <c r="I598" s="118"/>
      <c r="J598" s="118"/>
      <c r="K598" s="118"/>
      <c r="L598" s="118"/>
      <c r="M598" s="118"/>
      <c r="N598" s="118"/>
      <c r="O598" s="118"/>
      <c r="P598" s="118"/>
      <c r="Q598" s="118"/>
      <c r="R598" s="118"/>
      <c r="S598" s="118"/>
      <c r="T598" s="118"/>
      <c r="U598" s="31">
        <v>85.217689750500725</v>
      </c>
      <c r="V598" s="31">
        <v>0.20017129316564838</v>
      </c>
      <c r="W598" s="31">
        <v>74.014910001719585</v>
      </c>
      <c r="X598" s="31">
        <v>1.3504734413110895</v>
      </c>
      <c r="Y598" s="31">
        <v>0.80738508041151469</v>
      </c>
      <c r="Z598" s="259">
        <v>8.844749933892885</v>
      </c>
      <c r="AA598" s="252">
        <f t="shared" si="47"/>
        <v>0</v>
      </c>
      <c r="AB598" s="252">
        <f t="shared" si="48"/>
        <v>0</v>
      </c>
      <c r="AC598" s="252">
        <f t="shared" si="49"/>
        <v>0</v>
      </c>
      <c r="AD598" s="252">
        <f t="shared" si="50"/>
        <v>0</v>
      </c>
      <c r="AE598" s="252">
        <f t="shared" si="51"/>
        <v>0</v>
      </c>
      <c r="AF598" s="273">
        <f t="shared" si="52"/>
        <v>0</v>
      </c>
    </row>
    <row r="599" spans="1:32" s="31" customFormat="1" ht="20.100000000000001" customHeight="1">
      <c r="A599" s="233">
        <v>1981</v>
      </c>
      <c r="B599" s="246">
        <v>78.434607991488306</v>
      </c>
      <c r="C599" s="118">
        <v>0.2139842408395484</v>
      </c>
      <c r="D599" s="118">
        <v>66.132019915541321</v>
      </c>
      <c r="E599" s="118">
        <v>2.8716321069616932</v>
      </c>
      <c r="F599" s="118">
        <v>1.2596613426017751</v>
      </c>
      <c r="G599" s="308">
        <v>7.9573103855439768</v>
      </c>
      <c r="H599" s="118"/>
      <c r="I599" s="118"/>
      <c r="J599" s="118"/>
      <c r="K599" s="118"/>
      <c r="L599" s="118"/>
      <c r="M599" s="118"/>
      <c r="N599" s="118"/>
      <c r="O599" s="118"/>
      <c r="P599" s="118"/>
      <c r="Q599" s="118"/>
      <c r="R599" s="118"/>
      <c r="S599" s="118"/>
      <c r="T599" s="118"/>
      <c r="U599" s="31">
        <v>78.434607991488306</v>
      </c>
      <c r="V599" s="31">
        <v>0.2139842408395484</v>
      </c>
      <c r="W599" s="31">
        <v>66.132019915541321</v>
      </c>
      <c r="X599" s="31">
        <v>2.8716321069616932</v>
      </c>
      <c r="Y599" s="31">
        <v>1.2596613426017751</v>
      </c>
      <c r="Z599" s="259">
        <v>7.9573103855439768</v>
      </c>
      <c r="AA599" s="252">
        <f t="shared" si="47"/>
        <v>0</v>
      </c>
      <c r="AB599" s="252">
        <f t="shared" si="48"/>
        <v>0</v>
      </c>
      <c r="AC599" s="252">
        <f t="shared" si="49"/>
        <v>0</v>
      </c>
      <c r="AD599" s="252">
        <f t="shared" si="50"/>
        <v>0</v>
      </c>
      <c r="AE599" s="252">
        <f t="shared" si="51"/>
        <v>0</v>
      </c>
      <c r="AF599" s="273">
        <f t="shared" si="52"/>
        <v>0</v>
      </c>
    </row>
    <row r="600" spans="1:32" s="31" customFormat="1" ht="20.100000000000001" customHeight="1">
      <c r="A600" s="233">
        <v>1982</v>
      </c>
      <c r="B600" s="246">
        <v>73.055581771173422</v>
      </c>
      <c r="C600" s="118">
        <v>0.20092854500235002</v>
      </c>
      <c r="D600" s="118">
        <v>55.133418037610824</v>
      </c>
      <c r="E600" s="118">
        <v>6.2078504003994039</v>
      </c>
      <c r="F600" s="118">
        <v>1.7450063100040725</v>
      </c>
      <c r="G600" s="308">
        <v>9.7683784781567535</v>
      </c>
      <c r="H600" s="118"/>
      <c r="I600" s="118"/>
      <c r="J600" s="118"/>
      <c r="K600" s="118"/>
      <c r="L600" s="118"/>
      <c r="M600" s="118"/>
      <c r="N600" s="118"/>
      <c r="O600" s="118"/>
      <c r="P600" s="118"/>
      <c r="Q600" s="118"/>
      <c r="R600" s="118"/>
      <c r="S600" s="118"/>
      <c r="T600" s="118"/>
      <c r="U600" s="31">
        <v>73.055581771173422</v>
      </c>
      <c r="V600" s="31">
        <v>0.20092854500235002</v>
      </c>
      <c r="W600" s="31">
        <v>55.133418037610824</v>
      </c>
      <c r="X600" s="31">
        <v>6.2078504003994039</v>
      </c>
      <c r="Y600" s="31">
        <v>1.7450063100040725</v>
      </c>
      <c r="Z600" s="259">
        <v>9.7683784781567535</v>
      </c>
      <c r="AA600" s="252">
        <f t="shared" si="47"/>
        <v>0</v>
      </c>
      <c r="AB600" s="252">
        <f t="shared" si="48"/>
        <v>0</v>
      </c>
      <c r="AC600" s="252">
        <f t="shared" si="49"/>
        <v>0</v>
      </c>
      <c r="AD600" s="252">
        <f t="shared" si="50"/>
        <v>0</v>
      </c>
      <c r="AE600" s="252">
        <f t="shared" si="51"/>
        <v>0</v>
      </c>
      <c r="AF600" s="273">
        <f t="shared" si="52"/>
        <v>0</v>
      </c>
    </row>
    <row r="601" spans="1:32" s="31" customFormat="1" ht="20.100000000000001" customHeight="1">
      <c r="A601" s="233">
        <v>1983</v>
      </c>
      <c r="B601" s="246">
        <v>70.49366736746363</v>
      </c>
      <c r="C601" s="118">
        <v>0.30758114671477199</v>
      </c>
      <c r="D601" s="118">
        <v>51.41026931163055</v>
      </c>
      <c r="E601" s="118">
        <v>7.5340272110971096</v>
      </c>
      <c r="F601" s="118">
        <v>2.2679024446879903</v>
      </c>
      <c r="G601" s="308">
        <v>8.9738872533332064</v>
      </c>
      <c r="H601" s="118"/>
      <c r="I601" s="118"/>
      <c r="J601" s="118"/>
      <c r="K601" s="118"/>
      <c r="L601" s="118"/>
      <c r="M601" s="118"/>
      <c r="N601" s="118"/>
      <c r="O601" s="118"/>
      <c r="P601" s="118"/>
      <c r="Q601" s="118"/>
      <c r="R601" s="118"/>
      <c r="S601" s="118"/>
      <c r="T601" s="118"/>
      <c r="U601" s="31">
        <v>70.49366736746363</v>
      </c>
      <c r="V601" s="31">
        <v>0.30758114671477199</v>
      </c>
      <c r="W601" s="31">
        <v>51.41026931163055</v>
      </c>
      <c r="X601" s="31">
        <v>7.5340272110971096</v>
      </c>
      <c r="Y601" s="31">
        <v>2.2679024446879903</v>
      </c>
      <c r="Z601" s="259">
        <v>8.9738872533332064</v>
      </c>
      <c r="AA601" s="252">
        <f t="shared" si="47"/>
        <v>0</v>
      </c>
      <c r="AB601" s="252">
        <f t="shared" si="48"/>
        <v>0</v>
      </c>
      <c r="AC601" s="252">
        <f t="shared" si="49"/>
        <v>0</v>
      </c>
      <c r="AD601" s="252">
        <f t="shared" si="50"/>
        <v>0</v>
      </c>
      <c r="AE601" s="252">
        <f t="shared" si="51"/>
        <v>0</v>
      </c>
      <c r="AF601" s="273">
        <f t="shared" si="52"/>
        <v>0</v>
      </c>
    </row>
    <row r="602" spans="1:32" s="31" customFormat="1" ht="20.100000000000001" customHeight="1">
      <c r="A602" s="233">
        <v>1984</v>
      </c>
      <c r="B602" s="246">
        <v>73.289457710522981</v>
      </c>
      <c r="C602" s="118">
        <v>0.37742890786332256</v>
      </c>
      <c r="D602" s="118">
        <v>49.801166519027596</v>
      </c>
      <c r="E602" s="118">
        <v>9.7741415903076039</v>
      </c>
      <c r="F602" s="118">
        <v>2.63075535314033</v>
      </c>
      <c r="G602" s="308">
        <v>10.705965340184123</v>
      </c>
      <c r="H602" s="118"/>
      <c r="I602" s="118"/>
      <c r="J602" s="118"/>
      <c r="K602" s="118"/>
      <c r="L602" s="118"/>
      <c r="M602" s="118"/>
      <c r="N602" s="118"/>
      <c r="O602" s="118"/>
      <c r="P602" s="118"/>
      <c r="Q602" s="118"/>
      <c r="R602" s="118"/>
      <c r="S602" s="118"/>
      <c r="T602" s="118"/>
      <c r="U602" s="31">
        <v>73.289457710522981</v>
      </c>
      <c r="V602" s="31">
        <v>0.37742890786332256</v>
      </c>
      <c r="W602" s="31">
        <v>49.801166519027596</v>
      </c>
      <c r="X602" s="31">
        <v>9.7741415903076039</v>
      </c>
      <c r="Y602" s="31">
        <v>2.63075535314033</v>
      </c>
      <c r="Z602" s="259">
        <v>10.705965340184123</v>
      </c>
      <c r="AA602" s="252">
        <f t="shared" si="47"/>
        <v>0</v>
      </c>
      <c r="AB602" s="252">
        <f t="shared" si="48"/>
        <v>0</v>
      </c>
      <c r="AC602" s="252">
        <f t="shared" si="49"/>
        <v>0</v>
      </c>
      <c r="AD602" s="252">
        <f t="shared" si="50"/>
        <v>0</v>
      </c>
      <c r="AE602" s="252">
        <f t="shared" si="51"/>
        <v>0</v>
      </c>
      <c r="AF602" s="273">
        <f t="shared" si="52"/>
        <v>0</v>
      </c>
    </row>
    <row r="603" spans="1:32" s="31" customFormat="1" ht="20.100000000000001" customHeight="1">
      <c r="A603" s="233">
        <v>1985</v>
      </c>
      <c r="B603" s="246">
        <v>72.041821463342487</v>
      </c>
      <c r="C603" s="118">
        <v>0.50690887568296061</v>
      </c>
      <c r="D603" s="118">
        <v>49.881574784606791</v>
      </c>
      <c r="E603" s="118">
        <v>9.1364090040670494</v>
      </c>
      <c r="F603" s="118">
        <v>2.083666700890487</v>
      </c>
      <c r="G603" s="308">
        <v>10.433262098095192</v>
      </c>
      <c r="H603" s="118"/>
      <c r="I603" s="118"/>
      <c r="J603" s="118"/>
      <c r="K603" s="118"/>
      <c r="L603" s="118"/>
      <c r="M603" s="118"/>
      <c r="N603" s="118"/>
      <c r="O603" s="118"/>
      <c r="P603" s="118"/>
      <c r="Q603" s="118"/>
      <c r="R603" s="118"/>
      <c r="S603" s="118"/>
      <c r="T603" s="118"/>
      <c r="U603" s="31">
        <v>72.041821463342487</v>
      </c>
      <c r="V603" s="31">
        <v>0.50690887568296061</v>
      </c>
      <c r="W603" s="31">
        <v>49.881574784606791</v>
      </c>
      <c r="X603" s="31">
        <v>9.1364090040670494</v>
      </c>
      <c r="Y603" s="31">
        <v>2.083666700890487</v>
      </c>
      <c r="Z603" s="259">
        <v>10.433262098095192</v>
      </c>
      <c r="AA603" s="252">
        <f t="shared" si="47"/>
        <v>0</v>
      </c>
      <c r="AB603" s="252">
        <f t="shared" si="48"/>
        <v>0</v>
      </c>
      <c r="AC603" s="252">
        <f t="shared" si="49"/>
        <v>0</v>
      </c>
      <c r="AD603" s="252">
        <f t="shared" si="50"/>
        <v>0</v>
      </c>
      <c r="AE603" s="252">
        <f t="shared" si="51"/>
        <v>0</v>
      </c>
      <c r="AF603" s="273">
        <f t="shared" si="52"/>
        <v>0</v>
      </c>
    </row>
    <row r="604" spans="1:32" s="31" customFormat="1" ht="20.100000000000001" customHeight="1">
      <c r="A604" s="233">
        <v>1986</v>
      </c>
      <c r="B604" s="246">
        <v>63.125276872488143</v>
      </c>
      <c r="C604" s="118">
        <v>0.88383561867864291</v>
      </c>
      <c r="D604" s="118">
        <v>39.932026540703504</v>
      </c>
      <c r="E604" s="118">
        <v>8.2890936491728304</v>
      </c>
      <c r="F604" s="118">
        <v>2.9707024769540062</v>
      </c>
      <c r="G604" s="308">
        <v>11.049618586979163</v>
      </c>
      <c r="H604" s="118"/>
      <c r="I604" s="118"/>
      <c r="J604" s="118"/>
      <c r="K604" s="118"/>
      <c r="L604" s="118"/>
      <c r="M604" s="118"/>
      <c r="N604" s="118"/>
      <c r="O604" s="118"/>
      <c r="P604" s="118"/>
      <c r="Q604" s="118"/>
      <c r="R604" s="118"/>
      <c r="S604" s="118"/>
      <c r="T604" s="118"/>
      <c r="U604" s="31">
        <v>63.125276872488143</v>
      </c>
      <c r="V604" s="31">
        <v>0.88383561867864291</v>
      </c>
      <c r="W604" s="31">
        <v>39.932026540703504</v>
      </c>
      <c r="X604" s="31">
        <v>8.2890936491728304</v>
      </c>
      <c r="Y604" s="31">
        <v>2.9707024769540062</v>
      </c>
      <c r="Z604" s="259">
        <v>11.049618586979163</v>
      </c>
      <c r="AA604" s="252">
        <f t="shared" si="47"/>
        <v>0</v>
      </c>
      <c r="AB604" s="252">
        <f t="shared" si="48"/>
        <v>0</v>
      </c>
      <c r="AC604" s="252">
        <f t="shared" si="49"/>
        <v>0</v>
      </c>
      <c r="AD604" s="252">
        <f t="shared" si="50"/>
        <v>0</v>
      </c>
      <c r="AE604" s="252">
        <f t="shared" si="51"/>
        <v>0</v>
      </c>
      <c r="AF604" s="273">
        <f t="shared" si="52"/>
        <v>0</v>
      </c>
    </row>
    <row r="605" spans="1:32" s="31" customFormat="1" ht="20.100000000000001" customHeight="1">
      <c r="A605" s="233">
        <v>1987</v>
      </c>
      <c r="B605" s="246">
        <v>67.311348201075148</v>
      </c>
      <c r="C605" s="118">
        <v>0.6829966725449409</v>
      </c>
      <c r="D605" s="118">
        <v>47.360051549667482</v>
      </c>
      <c r="E605" s="118">
        <v>8.5594834116421499</v>
      </c>
      <c r="F605" s="118">
        <v>2.4152680657546388</v>
      </c>
      <c r="G605" s="308">
        <v>8.293548501465942</v>
      </c>
      <c r="H605" s="118"/>
      <c r="I605" s="118"/>
      <c r="J605" s="118"/>
      <c r="K605" s="118"/>
      <c r="L605" s="118"/>
      <c r="M605" s="118"/>
      <c r="N605" s="118"/>
      <c r="O605" s="118"/>
      <c r="P605" s="118"/>
      <c r="Q605" s="118"/>
      <c r="R605" s="118"/>
      <c r="S605" s="118"/>
      <c r="T605" s="118"/>
      <c r="U605" s="31">
        <v>67.311348201075148</v>
      </c>
      <c r="V605" s="31">
        <v>0.6829966725449409</v>
      </c>
      <c r="W605" s="31">
        <v>47.360051549667482</v>
      </c>
      <c r="X605" s="31">
        <v>8.5594834116421499</v>
      </c>
      <c r="Y605" s="31">
        <v>2.4152680657546388</v>
      </c>
      <c r="Z605" s="259">
        <v>8.293548501465942</v>
      </c>
      <c r="AA605" s="252">
        <f t="shared" si="47"/>
        <v>0</v>
      </c>
      <c r="AB605" s="252">
        <f t="shared" si="48"/>
        <v>0</v>
      </c>
      <c r="AC605" s="252">
        <f t="shared" si="49"/>
        <v>0</v>
      </c>
      <c r="AD605" s="252">
        <f t="shared" si="50"/>
        <v>0</v>
      </c>
      <c r="AE605" s="252">
        <f t="shared" si="51"/>
        <v>0</v>
      </c>
      <c r="AF605" s="273">
        <f t="shared" si="52"/>
        <v>0</v>
      </c>
    </row>
    <row r="606" spans="1:32" s="31" customFormat="1" ht="20.100000000000001" customHeight="1">
      <c r="A606" s="233">
        <v>1988</v>
      </c>
      <c r="B606" s="246">
        <v>57.904714787382026</v>
      </c>
      <c r="C606" s="118">
        <v>1.2037769811931127</v>
      </c>
      <c r="D606" s="118">
        <v>35.26824371049134</v>
      </c>
      <c r="E606" s="118">
        <v>8.2500830004946142</v>
      </c>
      <c r="F606" s="118">
        <v>3.1726296186289424</v>
      </c>
      <c r="G606" s="308">
        <v>10.009981476574014</v>
      </c>
      <c r="H606" s="118"/>
      <c r="I606" s="118"/>
      <c r="J606" s="118"/>
      <c r="K606" s="118"/>
      <c r="L606" s="118"/>
      <c r="M606" s="118"/>
      <c r="N606" s="118"/>
      <c r="O606" s="118"/>
      <c r="P606" s="118"/>
      <c r="Q606" s="118"/>
      <c r="R606" s="118"/>
      <c r="S606" s="118"/>
      <c r="T606" s="118"/>
      <c r="U606" s="31">
        <v>57.904714787382026</v>
      </c>
      <c r="V606" s="31">
        <v>1.2037769811931127</v>
      </c>
      <c r="W606" s="31">
        <v>35.26824371049134</v>
      </c>
      <c r="X606" s="31">
        <v>8.2500830004946142</v>
      </c>
      <c r="Y606" s="31">
        <v>3.1726296186289424</v>
      </c>
      <c r="Z606" s="259">
        <v>10.009981476574014</v>
      </c>
      <c r="AA606" s="252">
        <f t="shared" si="47"/>
        <v>0</v>
      </c>
      <c r="AB606" s="252">
        <f t="shared" si="48"/>
        <v>0</v>
      </c>
      <c r="AC606" s="252">
        <f t="shared" si="49"/>
        <v>0</v>
      </c>
      <c r="AD606" s="252">
        <f t="shared" si="50"/>
        <v>0</v>
      </c>
      <c r="AE606" s="252">
        <f t="shared" si="51"/>
        <v>0</v>
      </c>
      <c r="AF606" s="273">
        <f t="shared" si="52"/>
        <v>0</v>
      </c>
    </row>
    <row r="607" spans="1:32" s="31" customFormat="1" ht="20.100000000000001" customHeight="1">
      <c r="A607" s="233">
        <v>1989</v>
      </c>
      <c r="B607" s="246">
        <v>71.012593901237508</v>
      </c>
      <c r="C607" s="118">
        <v>0.99534453488586294</v>
      </c>
      <c r="D607" s="118">
        <v>54.336856466869598</v>
      </c>
      <c r="E607" s="118">
        <v>6.1963683248890771</v>
      </c>
      <c r="F607" s="118">
        <v>2.1543982470572933</v>
      </c>
      <c r="G607" s="308">
        <v>7.3296263275356699</v>
      </c>
      <c r="H607" s="118"/>
      <c r="I607" s="118"/>
      <c r="J607" s="118"/>
      <c r="K607" s="118"/>
      <c r="L607" s="118"/>
      <c r="M607" s="118"/>
      <c r="N607" s="118"/>
      <c r="O607" s="118"/>
      <c r="P607" s="118"/>
      <c r="Q607" s="118"/>
      <c r="R607" s="118"/>
      <c r="S607" s="118"/>
      <c r="T607" s="118"/>
      <c r="U607" s="31">
        <v>71.012593901237508</v>
      </c>
      <c r="V607" s="31">
        <v>0.99534453488586294</v>
      </c>
      <c r="W607" s="31">
        <v>54.336856466869598</v>
      </c>
      <c r="X607" s="31">
        <v>6.1963683248890771</v>
      </c>
      <c r="Y607" s="31">
        <v>2.1543982470572933</v>
      </c>
      <c r="Z607" s="259">
        <v>7.3296263275356699</v>
      </c>
      <c r="AA607" s="252">
        <f t="shared" si="47"/>
        <v>0</v>
      </c>
      <c r="AB607" s="252">
        <f t="shared" si="48"/>
        <v>0</v>
      </c>
      <c r="AC607" s="252">
        <f t="shared" si="49"/>
        <v>0</v>
      </c>
      <c r="AD607" s="252">
        <f t="shared" si="50"/>
        <v>0</v>
      </c>
      <c r="AE607" s="252">
        <f t="shared" si="51"/>
        <v>0</v>
      </c>
      <c r="AF607" s="273">
        <f t="shared" si="52"/>
        <v>0</v>
      </c>
    </row>
    <row r="608" spans="1:32" s="31" customFormat="1" ht="20.100000000000001" customHeight="1">
      <c r="A608" s="233">
        <v>1990</v>
      </c>
      <c r="B608" s="246">
        <v>75.028334539129887</v>
      </c>
      <c r="C608" s="118">
        <v>1.0186669598239848</v>
      </c>
      <c r="D608" s="118">
        <v>53.903263502698117</v>
      </c>
      <c r="E608" s="118">
        <v>9.372789080747074</v>
      </c>
      <c r="F608" s="118">
        <v>2.3046533299012806</v>
      </c>
      <c r="G608" s="308">
        <v>8.4289616659594255</v>
      </c>
      <c r="H608" s="118"/>
      <c r="I608" s="118"/>
      <c r="J608" s="118"/>
      <c r="K608" s="118"/>
      <c r="L608" s="118"/>
      <c r="M608" s="118"/>
      <c r="N608" s="118"/>
      <c r="O608" s="118"/>
      <c r="P608" s="118"/>
      <c r="Q608" s="118"/>
      <c r="R608" s="118"/>
      <c r="S608" s="118"/>
      <c r="T608" s="118"/>
      <c r="U608" s="31">
        <v>75.028334539129887</v>
      </c>
      <c r="V608" s="31">
        <v>1.0186669598239848</v>
      </c>
      <c r="W608" s="31">
        <v>53.903263502698117</v>
      </c>
      <c r="X608" s="31">
        <v>9.372789080747074</v>
      </c>
      <c r="Y608" s="31">
        <v>2.3046533299012806</v>
      </c>
      <c r="Z608" s="259">
        <v>8.4289616659594255</v>
      </c>
      <c r="AA608" s="252">
        <f t="shared" si="47"/>
        <v>0</v>
      </c>
      <c r="AB608" s="252">
        <f t="shared" si="48"/>
        <v>0</v>
      </c>
      <c r="AC608" s="252">
        <f t="shared" si="49"/>
        <v>0</v>
      </c>
      <c r="AD608" s="252">
        <f t="shared" si="50"/>
        <v>0</v>
      </c>
      <c r="AE608" s="252">
        <f t="shared" si="51"/>
        <v>0</v>
      </c>
      <c r="AF608" s="273">
        <f t="shared" si="52"/>
        <v>0</v>
      </c>
    </row>
    <row r="609" spans="1:32" s="31" customFormat="1" ht="20.100000000000001" customHeight="1">
      <c r="A609" s="233">
        <v>1991</v>
      </c>
      <c r="B609" s="246">
        <v>77.337075737695741</v>
      </c>
      <c r="C609" s="118">
        <v>1.009370738843715</v>
      </c>
      <c r="D609" s="118">
        <v>62.469524479710323</v>
      </c>
      <c r="E609" s="118">
        <v>6.2202376820100014</v>
      </c>
      <c r="F609" s="118">
        <v>1.6148409304551949</v>
      </c>
      <c r="G609" s="308">
        <v>6.0231019066764917</v>
      </c>
      <c r="H609" s="118"/>
      <c r="I609" s="118"/>
      <c r="J609" s="118"/>
      <c r="K609" s="118"/>
      <c r="L609" s="118"/>
      <c r="M609" s="118"/>
      <c r="N609" s="118"/>
      <c r="O609" s="118"/>
      <c r="P609" s="118"/>
      <c r="Q609" s="118"/>
      <c r="R609" s="118"/>
      <c r="S609" s="118"/>
      <c r="T609" s="118"/>
      <c r="U609" s="31">
        <v>77.337075737695741</v>
      </c>
      <c r="V609" s="31">
        <v>1.009370738843715</v>
      </c>
      <c r="W609" s="31">
        <v>62.469524479710323</v>
      </c>
      <c r="X609" s="31">
        <v>6.2202376820100014</v>
      </c>
      <c r="Y609" s="31">
        <v>1.6148409304551949</v>
      </c>
      <c r="Z609" s="259">
        <v>6.0231019066764917</v>
      </c>
      <c r="AA609" s="252">
        <f t="shared" si="47"/>
        <v>0</v>
      </c>
      <c r="AB609" s="252">
        <f t="shared" si="48"/>
        <v>0</v>
      </c>
      <c r="AC609" s="252">
        <f t="shared" si="49"/>
        <v>0</v>
      </c>
      <c r="AD609" s="252">
        <f t="shared" si="50"/>
        <v>0</v>
      </c>
      <c r="AE609" s="252">
        <f t="shared" si="51"/>
        <v>0</v>
      </c>
      <c r="AF609" s="273">
        <f t="shared" si="52"/>
        <v>0</v>
      </c>
    </row>
    <row r="610" spans="1:32" s="31" customFormat="1" ht="20.100000000000001" customHeight="1">
      <c r="A610" s="233">
        <v>1992</v>
      </c>
      <c r="B610" s="246">
        <v>72.383487724977442</v>
      </c>
      <c r="C610" s="118">
        <v>1.1925975089751744</v>
      </c>
      <c r="D610" s="118">
        <v>56.676805448679076</v>
      </c>
      <c r="E610" s="118">
        <v>5.5497457772853442</v>
      </c>
      <c r="F610" s="118">
        <v>1.6501410918789889</v>
      </c>
      <c r="G610" s="308">
        <v>7.3141978981588638</v>
      </c>
      <c r="H610" s="118"/>
      <c r="I610" s="118"/>
      <c r="J610" s="118"/>
      <c r="K610" s="118"/>
      <c r="L610" s="118"/>
      <c r="M610" s="118"/>
      <c r="N610" s="118"/>
      <c r="O610" s="118"/>
      <c r="P610" s="118"/>
      <c r="Q610" s="118"/>
      <c r="R610" s="118"/>
      <c r="S610" s="118"/>
      <c r="T610" s="118"/>
      <c r="U610" s="31">
        <v>72.383487724977442</v>
      </c>
      <c r="V610" s="31">
        <v>1.1925975089751744</v>
      </c>
      <c r="W610" s="31">
        <v>56.676805448679076</v>
      </c>
      <c r="X610" s="31">
        <v>5.5497457772853442</v>
      </c>
      <c r="Y610" s="31">
        <v>1.6501410918789889</v>
      </c>
      <c r="Z610" s="259">
        <v>7.3141978981588638</v>
      </c>
      <c r="AA610" s="252">
        <f t="shared" si="47"/>
        <v>0</v>
      </c>
      <c r="AB610" s="252">
        <f t="shared" si="48"/>
        <v>0</v>
      </c>
      <c r="AC610" s="252">
        <f t="shared" si="49"/>
        <v>0</v>
      </c>
      <c r="AD610" s="252">
        <f t="shared" si="50"/>
        <v>0</v>
      </c>
      <c r="AE610" s="252">
        <f t="shared" si="51"/>
        <v>0</v>
      </c>
      <c r="AF610" s="273">
        <f t="shared" si="52"/>
        <v>0</v>
      </c>
    </row>
    <row r="611" spans="1:32" s="31" customFormat="1" ht="20.100000000000001" customHeight="1">
      <c r="A611" s="233">
        <v>1993</v>
      </c>
      <c r="B611" s="246">
        <v>68.659540327459155</v>
      </c>
      <c r="C611" s="118">
        <v>1.508701482155598</v>
      </c>
      <c r="D611" s="118">
        <v>49.894163509224185</v>
      </c>
      <c r="E611" s="118">
        <v>4.9906868350364313</v>
      </c>
      <c r="F611" s="118">
        <v>1.7136774997950601</v>
      </c>
      <c r="G611" s="308">
        <v>10.552311001247888</v>
      </c>
      <c r="H611" s="118"/>
      <c r="I611" s="118"/>
      <c r="J611" s="118"/>
      <c r="K611" s="118"/>
      <c r="L611" s="118"/>
      <c r="M611" s="118"/>
      <c r="N611" s="118"/>
      <c r="O611" s="118"/>
      <c r="P611" s="118"/>
      <c r="Q611" s="118"/>
      <c r="R611" s="118"/>
      <c r="S611" s="118"/>
      <c r="T611" s="118"/>
      <c r="U611" s="31">
        <v>68.659540327459155</v>
      </c>
      <c r="V611" s="31">
        <v>1.508701482155598</v>
      </c>
      <c r="W611" s="31">
        <v>49.894163509224185</v>
      </c>
      <c r="X611" s="31">
        <v>4.9906868350364313</v>
      </c>
      <c r="Y611" s="31">
        <v>1.7136774997950601</v>
      </c>
      <c r="Z611" s="259">
        <v>10.552311001247888</v>
      </c>
      <c r="AA611" s="252">
        <f t="shared" si="47"/>
        <v>0</v>
      </c>
      <c r="AB611" s="252">
        <f t="shared" si="48"/>
        <v>0</v>
      </c>
      <c r="AC611" s="252">
        <f t="shared" si="49"/>
        <v>0</v>
      </c>
      <c r="AD611" s="252">
        <f t="shared" si="50"/>
        <v>0</v>
      </c>
      <c r="AE611" s="252">
        <f t="shared" si="51"/>
        <v>0</v>
      </c>
      <c r="AF611" s="273">
        <f t="shared" si="52"/>
        <v>0</v>
      </c>
    </row>
    <row r="612" spans="1:32" s="31" customFormat="1" ht="20.100000000000001" customHeight="1">
      <c r="A612" s="233">
        <v>1994</v>
      </c>
      <c r="B612" s="246">
        <v>65.187654508631738</v>
      </c>
      <c r="C612" s="118">
        <v>1.9227090124493074</v>
      </c>
      <c r="D612" s="118">
        <v>43.423234835529598</v>
      </c>
      <c r="E612" s="118">
        <v>6.1749793019036412</v>
      </c>
      <c r="F612" s="118">
        <v>1.8801840280779556</v>
      </c>
      <c r="G612" s="308">
        <v>11.786547330671247</v>
      </c>
      <c r="H612" s="118"/>
      <c r="I612" s="118"/>
      <c r="J612" s="118"/>
      <c r="K612" s="118"/>
      <c r="L612" s="118"/>
      <c r="M612" s="118"/>
      <c r="N612" s="118"/>
      <c r="O612" s="118"/>
      <c r="P612" s="118"/>
      <c r="Q612" s="118"/>
      <c r="R612" s="118"/>
      <c r="S612" s="118"/>
      <c r="T612" s="118"/>
      <c r="U612" s="31">
        <v>65.187654508631738</v>
      </c>
      <c r="V612" s="31">
        <v>1.9227090124493074</v>
      </c>
      <c r="W612" s="31">
        <v>43.423234835529598</v>
      </c>
      <c r="X612" s="31">
        <v>6.1749793019036412</v>
      </c>
      <c r="Y612" s="31">
        <v>1.8801840280779556</v>
      </c>
      <c r="Z612" s="259">
        <v>11.786547330671247</v>
      </c>
      <c r="AA612" s="252">
        <f t="shared" si="47"/>
        <v>0</v>
      </c>
      <c r="AB612" s="252">
        <f t="shared" si="48"/>
        <v>0</v>
      </c>
      <c r="AC612" s="252">
        <f t="shared" si="49"/>
        <v>0</v>
      </c>
      <c r="AD612" s="252">
        <f t="shared" si="50"/>
        <v>0</v>
      </c>
      <c r="AE612" s="252">
        <f t="shared" si="51"/>
        <v>0</v>
      </c>
      <c r="AF612" s="273">
        <f t="shared" si="52"/>
        <v>0</v>
      </c>
    </row>
    <row r="613" spans="1:32" s="31" customFormat="1" ht="20.100000000000001" customHeight="1">
      <c r="A613" s="233">
        <v>1995</v>
      </c>
      <c r="B613" s="246">
        <v>64.90440269199712</v>
      </c>
      <c r="C613" s="118">
        <v>2.0432389698626348</v>
      </c>
      <c r="D613" s="118">
        <v>42.487230077232461</v>
      </c>
      <c r="E613" s="278">
        <v>6.6830981376493774</v>
      </c>
      <c r="F613" s="278">
        <v>1.8703503364534617</v>
      </c>
      <c r="G613" s="281">
        <v>11.820485170799186</v>
      </c>
      <c r="H613" s="278"/>
      <c r="I613" s="278"/>
      <c r="J613" s="278"/>
      <c r="K613" s="278"/>
      <c r="L613" s="278"/>
      <c r="M613" s="278"/>
      <c r="N613" s="278"/>
      <c r="O613" s="278"/>
      <c r="P613" s="278"/>
      <c r="Q613" s="278"/>
      <c r="R613" s="278"/>
      <c r="S613" s="278"/>
      <c r="T613" s="278"/>
      <c r="U613" s="31">
        <v>64.90440269199712</v>
      </c>
      <c r="V613" s="31">
        <v>2.0432389698626348</v>
      </c>
      <c r="W613" s="31">
        <v>42.487230077232461</v>
      </c>
      <c r="X613" s="31">
        <v>6.6830981376493774</v>
      </c>
      <c r="Y613" s="31">
        <v>1.8703503364534617</v>
      </c>
      <c r="Z613" s="259">
        <v>11.820485170799186</v>
      </c>
      <c r="AA613" s="252">
        <f t="shared" si="47"/>
        <v>0</v>
      </c>
      <c r="AB613" s="252">
        <f t="shared" si="48"/>
        <v>0</v>
      </c>
      <c r="AC613" s="252">
        <f t="shared" si="49"/>
        <v>0</v>
      </c>
      <c r="AD613" s="252">
        <f t="shared" si="50"/>
        <v>0</v>
      </c>
      <c r="AE613" s="252">
        <f t="shared" si="51"/>
        <v>0</v>
      </c>
      <c r="AF613" s="273">
        <f t="shared" si="52"/>
        <v>0</v>
      </c>
    </row>
    <row r="614" spans="1:32" s="31" customFormat="1" ht="20.100000000000001" customHeight="1">
      <c r="A614" s="233">
        <v>1996</v>
      </c>
      <c r="B614" s="246">
        <v>67.306593981269444</v>
      </c>
      <c r="C614" s="118">
        <v>2.1266884490304641</v>
      </c>
      <c r="D614" s="118">
        <v>45.617868805294734</v>
      </c>
      <c r="E614" s="278">
        <v>6.9174998138743184</v>
      </c>
      <c r="F614" s="278">
        <v>1.7873632360245979</v>
      </c>
      <c r="G614" s="281">
        <v>10.857173677045328</v>
      </c>
      <c r="H614" s="278"/>
      <c r="I614" s="278"/>
      <c r="J614" s="278"/>
      <c r="K614" s="278"/>
      <c r="L614" s="278"/>
      <c r="M614" s="278"/>
      <c r="N614" s="278"/>
      <c r="O614" s="278"/>
      <c r="P614" s="278"/>
      <c r="Q614" s="278"/>
      <c r="R614" s="278"/>
      <c r="S614" s="278"/>
      <c r="T614" s="278"/>
      <c r="U614" s="31">
        <v>67.306593981269444</v>
      </c>
      <c r="V614" s="31">
        <v>2.1266884490304641</v>
      </c>
      <c r="W614" s="31">
        <v>45.617868805294734</v>
      </c>
      <c r="X614" s="31">
        <v>6.9174998138743184</v>
      </c>
      <c r="Y614" s="31">
        <v>1.7873632360245979</v>
      </c>
      <c r="Z614" s="259">
        <v>10.857173677045328</v>
      </c>
      <c r="AA614" s="252">
        <f t="shared" si="47"/>
        <v>0</v>
      </c>
      <c r="AB614" s="252">
        <f t="shared" si="48"/>
        <v>0</v>
      </c>
      <c r="AC614" s="252">
        <f t="shared" si="49"/>
        <v>0</v>
      </c>
      <c r="AD614" s="252">
        <f t="shared" si="50"/>
        <v>0</v>
      </c>
      <c r="AE614" s="252">
        <f t="shared" si="51"/>
        <v>0</v>
      </c>
      <c r="AF614" s="273">
        <f t="shared" si="52"/>
        <v>0</v>
      </c>
    </row>
    <row r="615" spans="1:32" s="31" customFormat="1" ht="20.100000000000001" customHeight="1">
      <c r="A615" s="233">
        <v>1997</v>
      </c>
      <c r="B615" s="246">
        <v>67.920446775446393</v>
      </c>
      <c r="C615" s="118">
        <v>2.5995878409127462</v>
      </c>
      <c r="D615" s="118">
        <v>44.589802823613049</v>
      </c>
      <c r="E615" s="278">
        <v>7.4676825974488796</v>
      </c>
      <c r="F615" s="278">
        <v>2.0147808631268123</v>
      </c>
      <c r="G615" s="281">
        <v>11.248592650344916</v>
      </c>
      <c r="H615" s="278"/>
      <c r="I615" s="278"/>
      <c r="J615" s="278"/>
      <c r="K615" s="278"/>
      <c r="L615" s="278"/>
      <c r="M615" s="278"/>
      <c r="N615" s="278"/>
      <c r="O615" s="278"/>
      <c r="P615" s="278"/>
      <c r="Q615" s="278"/>
      <c r="R615" s="278"/>
      <c r="S615" s="278"/>
      <c r="T615" s="278"/>
      <c r="U615" s="31">
        <v>67.920446775446393</v>
      </c>
      <c r="V615" s="31">
        <v>2.5995878409127462</v>
      </c>
      <c r="W615" s="31">
        <v>44.589802823613049</v>
      </c>
      <c r="X615" s="31">
        <v>7.4676825974488796</v>
      </c>
      <c r="Y615" s="31">
        <v>2.0147808631268123</v>
      </c>
      <c r="Z615" s="259">
        <v>11.248592650344916</v>
      </c>
      <c r="AA615" s="252">
        <f t="shared" si="47"/>
        <v>0</v>
      </c>
      <c r="AB615" s="252">
        <f t="shared" si="48"/>
        <v>0</v>
      </c>
      <c r="AC615" s="252">
        <f t="shared" si="49"/>
        <v>0</v>
      </c>
      <c r="AD615" s="252">
        <f t="shared" si="50"/>
        <v>0</v>
      </c>
      <c r="AE615" s="252">
        <f t="shared" si="51"/>
        <v>0</v>
      </c>
      <c r="AF615" s="273">
        <f t="shared" si="52"/>
        <v>0</v>
      </c>
    </row>
    <row r="616" spans="1:32" s="31" customFormat="1" ht="20.100000000000001" customHeight="1">
      <c r="A616" s="233">
        <v>1998</v>
      </c>
      <c r="B616" s="246">
        <v>60.618551259525496</v>
      </c>
      <c r="C616" s="118">
        <v>3.1934586886735934</v>
      </c>
      <c r="D616" s="118">
        <v>33.358923323589963</v>
      </c>
      <c r="E616" s="278">
        <v>8.8415293822055254</v>
      </c>
      <c r="F616" s="278">
        <v>2.5508766749955734</v>
      </c>
      <c r="G616" s="281">
        <v>12.673763190060846</v>
      </c>
      <c r="H616" s="278"/>
      <c r="I616" s="278"/>
      <c r="J616" s="278"/>
      <c r="K616" s="278"/>
      <c r="L616" s="278"/>
      <c r="M616" s="278"/>
      <c r="N616" s="278"/>
      <c r="O616" s="278"/>
      <c r="P616" s="278"/>
      <c r="Q616" s="278"/>
      <c r="R616" s="278"/>
      <c r="S616" s="278"/>
      <c r="T616" s="278"/>
      <c r="U616" s="31">
        <v>60.618551259525496</v>
      </c>
      <c r="V616" s="31">
        <v>3.1934586886735934</v>
      </c>
      <c r="W616" s="31">
        <v>33.358923323589963</v>
      </c>
      <c r="X616" s="31">
        <v>8.8415293822055254</v>
      </c>
      <c r="Y616" s="31">
        <v>2.5508766749955734</v>
      </c>
      <c r="Z616" s="259">
        <v>12.673763190060846</v>
      </c>
      <c r="AA616" s="252">
        <f t="shared" si="47"/>
        <v>0</v>
      </c>
      <c r="AB616" s="252">
        <f t="shared" si="48"/>
        <v>0</v>
      </c>
      <c r="AC616" s="252">
        <f t="shared" si="49"/>
        <v>0</v>
      </c>
      <c r="AD616" s="252">
        <f t="shared" si="50"/>
        <v>0</v>
      </c>
      <c r="AE616" s="252">
        <f t="shared" si="51"/>
        <v>0</v>
      </c>
      <c r="AF616" s="273">
        <f t="shared" si="52"/>
        <v>0</v>
      </c>
    </row>
    <row r="617" spans="1:32" s="31" customFormat="1" ht="20.100000000000001" customHeight="1">
      <c r="A617" s="233">
        <v>1999</v>
      </c>
      <c r="B617" s="246">
        <v>64.074144118593054</v>
      </c>
      <c r="C617" s="118">
        <v>4.2278639291292048</v>
      </c>
      <c r="D617" s="118">
        <v>38.747803870192037</v>
      </c>
      <c r="E617" s="278">
        <v>8.2788903471076498</v>
      </c>
      <c r="F617" s="278">
        <v>2.3414057307759157</v>
      </c>
      <c r="G617" s="281">
        <v>10.478180241388262</v>
      </c>
      <c r="H617" s="278"/>
      <c r="I617" s="278"/>
      <c r="J617" s="278"/>
      <c r="K617" s="278"/>
      <c r="L617" s="278"/>
      <c r="M617" s="278"/>
      <c r="N617" s="278"/>
      <c r="O617" s="278"/>
      <c r="P617" s="278"/>
      <c r="Q617" s="278"/>
      <c r="R617" s="278"/>
      <c r="S617" s="278"/>
      <c r="T617" s="278"/>
      <c r="U617" s="31">
        <v>64.074144118593054</v>
      </c>
      <c r="V617" s="31">
        <v>4.2278639291292048</v>
      </c>
      <c r="W617" s="31">
        <v>38.747803870192037</v>
      </c>
      <c r="X617" s="31">
        <v>8.2788903471076498</v>
      </c>
      <c r="Y617" s="31">
        <v>2.3414057307759157</v>
      </c>
      <c r="Z617" s="259">
        <v>10.478180241388262</v>
      </c>
      <c r="AA617" s="252">
        <f t="shared" si="47"/>
        <v>0</v>
      </c>
      <c r="AB617" s="252">
        <f t="shared" si="48"/>
        <v>0</v>
      </c>
      <c r="AC617" s="252">
        <f t="shared" si="49"/>
        <v>0</v>
      </c>
      <c r="AD617" s="252">
        <f t="shared" si="50"/>
        <v>0</v>
      </c>
      <c r="AE617" s="252">
        <f t="shared" si="51"/>
        <v>0</v>
      </c>
      <c r="AF617" s="273">
        <f t="shared" si="52"/>
        <v>0</v>
      </c>
    </row>
    <row r="618" spans="1:32" s="31" customFormat="1" ht="20.100000000000001" customHeight="1">
      <c r="A618" s="233">
        <v>2000</v>
      </c>
      <c r="B618" s="246">
        <v>70.387939408292141</v>
      </c>
      <c r="C618" s="118">
        <v>3.443771167159583</v>
      </c>
      <c r="D618" s="118">
        <v>48.00130155570141</v>
      </c>
      <c r="E618" s="278">
        <v>9.3770161727766208</v>
      </c>
      <c r="F618" s="278">
        <v>1.8616039465666541</v>
      </c>
      <c r="G618" s="281">
        <v>7.7042465660878747</v>
      </c>
      <c r="H618" s="278"/>
      <c r="I618" s="278"/>
      <c r="J618" s="278"/>
      <c r="K618" s="278"/>
      <c r="L618" s="278"/>
      <c r="M618" s="278"/>
      <c r="N618" s="278"/>
      <c r="O618" s="278"/>
      <c r="P618" s="278"/>
      <c r="Q618" s="278"/>
      <c r="R618" s="278"/>
      <c r="S618" s="278"/>
      <c r="T618" s="278"/>
      <c r="U618" s="31">
        <v>70.387939408292141</v>
      </c>
      <c r="V618" s="31">
        <v>3.443771167159583</v>
      </c>
      <c r="W618" s="31">
        <v>48.00130155570141</v>
      </c>
      <c r="X618" s="31">
        <v>9.3770161727766208</v>
      </c>
      <c r="Y618" s="31">
        <v>1.8616039465666541</v>
      </c>
      <c r="Z618" s="259">
        <v>7.7042465660878747</v>
      </c>
      <c r="AA618" s="252">
        <f t="shared" si="47"/>
        <v>0</v>
      </c>
      <c r="AB618" s="252">
        <f t="shared" si="48"/>
        <v>0</v>
      </c>
      <c r="AC618" s="252">
        <f t="shared" si="49"/>
        <v>0</v>
      </c>
      <c r="AD618" s="252">
        <f t="shared" si="50"/>
        <v>0</v>
      </c>
      <c r="AE618" s="252">
        <f t="shared" si="51"/>
        <v>0</v>
      </c>
      <c r="AF618" s="273">
        <f t="shared" si="52"/>
        <v>0</v>
      </c>
    </row>
    <row r="619" spans="1:32" s="31" customFormat="1" ht="20.100000000000001" customHeight="1">
      <c r="A619" s="233">
        <v>2001</v>
      </c>
      <c r="B619" s="246">
        <v>67.7003662888836</v>
      </c>
      <c r="C619" s="118">
        <v>3.3165529381344565</v>
      </c>
      <c r="D619" s="118">
        <v>44.184768253083178</v>
      </c>
      <c r="E619" s="278">
        <v>9.6789184564375645</v>
      </c>
      <c r="F619" s="278">
        <v>2.0927370437280657</v>
      </c>
      <c r="G619" s="281">
        <v>8.4273895975003406</v>
      </c>
      <c r="H619" s="278"/>
      <c r="I619" s="278"/>
      <c r="J619" s="278"/>
      <c r="K619" s="278"/>
      <c r="L619" s="278"/>
      <c r="M619" s="278"/>
      <c r="N619" s="278"/>
      <c r="O619" s="278"/>
      <c r="P619" s="278"/>
      <c r="Q619" s="278"/>
      <c r="R619" s="278"/>
      <c r="S619" s="278"/>
      <c r="T619" s="278"/>
      <c r="U619" s="31">
        <v>67.7003662888836</v>
      </c>
      <c r="V619" s="31">
        <v>3.3165529381344565</v>
      </c>
      <c r="W619" s="31">
        <v>44.184768253083178</v>
      </c>
      <c r="X619" s="31">
        <v>9.6789184564375645</v>
      </c>
      <c r="Y619" s="31">
        <v>2.0927370437280657</v>
      </c>
      <c r="Z619" s="259">
        <v>8.4273895975003406</v>
      </c>
      <c r="AA619" s="252">
        <f t="shared" si="47"/>
        <v>0</v>
      </c>
      <c r="AB619" s="252">
        <f t="shared" si="48"/>
        <v>0</v>
      </c>
      <c r="AC619" s="252">
        <f t="shared" si="49"/>
        <v>0</v>
      </c>
      <c r="AD619" s="252">
        <f t="shared" si="50"/>
        <v>0</v>
      </c>
      <c r="AE619" s="252">
        <f t="shared" si="51"/>
        <v>0</v>
      </c>
      <c r="AF619" s="273">
        <f t="shared" si="52"/>
        <v>0</v>
      </c>
    </row>
    <row r="620" spans="1:32" s="31" customFormat="1" ht="20.100000000000001" customHeight="1">
      <c r="A620" s="233">
        <v>2002</v>
      </c>
      <c r="B620" s="246">
        <v>65.117874187982153</v>
      </c>
      <c r="C620" s="118">
        <v>3.4232194183756093</v>
      </c>
      <c r="D620" s="118">
        <v>41.379644703320281</v>
      </c>
      <c r="E620" s="278">
        <v>9.5850828141309119</v>
      </c>
      <c r="F620" s="278">
        <v>2.0597578340927085</v>
      </c>
      <c r="G620" s="281">
        <v>8.670169418062633</v>
      </c>
      <c r="H620" s="278"/>
      <c r="I620" s="278"/>
      <c r="J620" s="278"/>
      <c r="K620" s="278"/>
      <c r="L620" s="278"/>
      <c r="M620" s="278"/>
      <c r="N620" s="278"/>
      <c r="O620" s="278"/>
      <c r="P620" s="278"/>
      <c r="Q620" s="278"/>
      <c r="R620" s="278"/>
      <c r="S620" s="278"/>
      <c r="T620" s="278"/>
      <c r="U620" s="31">
        <v>65.117874187982153</v>
      </c>
      <c r="V620" s="31">
        <v>3.4232194183756093</v>
      </c>
      <c r="W620" s="31">
        <v>41.379644703320281</v>
      </c>
      <c r="X620" s="31">
        <v>9.5850828141309119</v>
      </c>
      <c r="Y620" s="31">
        <v>2.0597578340927085</v>
      </c>
      <c r="Z620" s="259">
        <v>8.670169418062633</v>
      </c>
      <c r="AA620" s="252">
        <f t="shared" si="47"/>
        <v>0</v>
      </c>
      <c r="AB620" s="252">
        <f t="shared" si="48"/>
        <v>0</v>
      </c>
      <c r="AC620" s="252">
        <f t="shared" si="49"/>
        <v>0</v>
      </c>
      <c r="AD620" s="252">
        <f t="shared" si="50"/>
        <v>0</v>
      </c>
      <c r="AE620" s="252">
        <f t="shared" si="51"/>
        <v>0</v>
      </c>
      <c r="AF620" s="273">
        <f t="shared" si="52"/>
        <v>0</v>
      </c>
    </row>
    <row r="621" spans="1:32" s="31" customFormat="1" ht="20.100000000000001" customHeight="1">
      <c r="A621" s="233">
        <v>2003</v>
      </c>
      <c r="B621" s="246">
        <v>67.538039201466901</v>
      </c>
      <c r="C621" s="118">
        <v>2.7872372995968973</v>
      </c>
      <c r="D621" s="118">
        <v>45.21851100903708</v>
      </c>
      <c r="E621" s="278">
        <v>8.6854923592272808</v>
      </c>
      <c r="F621" s="278">
        <v>2.4875642983661663</v>
      </c>
      <c r="G621" s="281">
        <v>8.3592342352394784</v>
      </c>
      <c r="H621" s="278"/>
      <c r="I621" s="278"/>
      <c r="J621" s="278"/>
      <c r="K621" s="278"/>
      <c r="L621" s="278"/>
      <c r="M621" s="278"/>
      <c r="N621" s="278"/>
      <c r="O621" s="278"/>
      <c r="P621" s="278"/>
      <c r="Q621" s="278"/>
      <c r="R621" s="278"/>
      <c r="S621" s="278"/>
      <c r="T621" s="278"/>
      <c r="U621" s="31">
        <v>67.538039201466901</v>
      </c>
      <c r="V621" s="31">
        <v>2.7872372995968973</v>
      </c>
      <c r="W621" s="31">
        <v>45.21851100903708</v>
      </c>
      <c r="X621" s="31">
        <v>8.6854923592272808</v>
      </c>
      <c r="Y621" s="31">
        <v>2.4875642983661663</v>
      </c>
      <c r="Z621" s="259">
        <v>8.3592342352394784</v>
      </c>
      <c r="AA621" s="252">
        <f t="shared" si="47"/>
        <v>0</v>
      </c>
      <c r="AB621" s="252">
        <f t="shared" si="48"/>
        <v>0</v>
      </c>
      <c r="AC621" s="252">
        <f t="shared" si="49"/>
        <v>0</v>
      </c>
      <c r="AD621" s="252">
        <f t="shared" si="50"/>
        <v>0</v>
      </c>
      <c r="AE621" s="252">
        <f t="shared" si="51"/>
        <v>0</v>
      </c>
      <c r="AF621" s="273">
        <f t="shared" si="52"/>
        <v>0</v>
      </c>
    </row>
    <row r="622" spans="1:32" s="31" customFormat="1" ht="20.100000000000001" customHeight="1">
      <c r="A622" s="233">
        <v>2004</v>
      </c>
      <c r="B622" s="246">
        <v>70.240624314382003</v>
      </c>
      <c r="C622" s="118">
        <v>2.0666914642713285</v>
      </c>
      <c r="D622" s="118">
        <v>50.721403924625022</v>
      </c>
      <c r="E622" s="278">
        <v>7.9881249650424948</v>
      </c>
      <c r="F622" s="278">
        <v>2.2634483343561813</v>
      </c>
      <c r="G622" s="281">
        <v>7.2009556260869818</v>
      </c>
      <c r="H622" s="278"/>
      <c r="I622" s="278"/>
      <c r="J622" s="278"/>
      <c r="K622" s="278"/>
      <c r="L622" s="278"/>
      <c r="M622" s="278"/>
      <c r="N622" s="278"/>
      <c r="O622" s="278"/>
      <c r="P622" s="278"/>
      <c r="Q622" s="278"/>
      <c r="R622" s="278"/>
      <c r="S622" s="278"/>
      <c r="T622" s="278"/>
      <c r="U622" s="31">
        <v>70.240624314382003</v>
      </c>
      <c r="V622" s="31">
        <v>2.0666914642713285</v>
      </c>
      <c r="W622" s="31">
        <v>50.721403924625022</v>
      </c>
      <c r="X622" s="31">
        <v>7.9881249650424948</v>
      </c>
      <c r="Y622" s="31">
        <v>2.2634483343561813</v>
      </c>
      <c r="Z622" s="259">
        <v>7.2009556260869818</v>
      </c>
      <c r="AA622" s="252">
        <f t="shared" si="47"/>
        <v>0</v>
      </c>
      <c r="AB622" s="252">
        <f t="shared" si="48"/>
        <v>0</v>
      </c>
      <c r="AC622" s="252">
        <f t="shared" si="49"/>
        <v>0</v>
      </c>
      <c r="AD622" s="252">
        <f t="shared" si="50"/>
        <v>0</v>
      </c>
      <c r="AE622" s="252">
        <f t="shared" si="51"/>
        <v>0</v>
      </c>
      <c r="AF622" s="273">
        <f t="shared" si="52"/>
        <v>0</v>
      </c>
    </row>
    <row r="623" spans="1:32" s="31" customFormat="1" ht="20.100000000000001" customHeight="1">
      <c r="A623" s="233">
        <v>2005</v>
      </c>
      <c r="B623" s="246">
        <v>74.3128794782954</v>
      </c>
      <c r="C623" s="118">
        <v>1.5290629630003505</v>
      </c>
      <c r="D623" s="118">
        <v>56.191354518397496</v>
      </c>
      <c r="E623" s="278">
        <v>7.4706194488724247</v>
      </c>
      <c r="F623" s="278">
        <v>2.2571300615359826</v>
      </c>
      <c r="G623" s="281">
        <v>6.8647124864891458</v>
      </c>
      <c r="H623" s="278"/>
      <c r="I623" s="278"/>
      <c r="J623" s="278"/>
      <c r="K623" s="278"/>
      <c r="L623" s="278"/>
      <c r="M623" s="278"/>
      <c r="N623" s="278"/>
      <c r="O623" s="278"/>
      <c r="P623" s="278"/>
      <c r="Q623" s="278"/>
      <c r="R623" s="278"/>
      <c r="S623" s="278"/>
      <c r="T623" s="278"/>
      <c r="U623" s="31">
        <v>74.3128794782954</v>
      </c>
      <c r="V623" s="31">
        <v>1.5290629630003505</v>
      </c>
      <c r="W623" s="31">
        <v>56.191354518397496</v>
      </c>
      <c r="X623" s="31">
        <v>7.4706194488724247</v>
      </c>
      <c r="Y623" s="31">
        <v>2.2571300615359826</v>
      </c>
      <c r="Z623" s="259">
        <v>6.8647124864891458</v>
      </c>
      <c r="AA623" s="252">
        <f t="shared" si="47"/>
        <v>0</v>
      </c>
      <c r="AB623" s="252">
        <f t="shared" si="48"/>
        <v>0</v>
      </c>
      <c r="AC623" s="252">
        <f t="shared" si="49"/>
        <v>0</v>
      </c>
      <c r="AD623" s="252">
        <f t="shared" si="50"/>
        <v>0</v>
      </c>
      <c r="AE623" s="252">
        <f t="shared" si="51"/>
        <v>0</v>
      </c>
      <c r="AF623" s="273">
        <f t="shared" si="52"/>
        <v>0</v>
      </c>
    </row>
    <row r="624" spans="1:32" s="31" customFormat="1" ht="20.100000000000001" customHeight="1">
      <c r="A624" s="233">
        <v>2006</v>
      </c>
      <c r="B624" s="246">
        <v>76.646652863467892</v>
      </c>
      <c r="C624" s="118">
        <v>1.138164407743949</v>
      </c>
      <c r="D624" s="118">
        <v>59.210558775270592</v>
      </c>
      <c r="E624" s="278">
        <v>6.6934996753986589</v>
      </c>
      <c r="F624" s="278">
        <v>2.1038337819058941</v>
      </c>
      <c r="G624" s="281">
        <v>7.500596223148781</v>
      </c>
      <c r="H624" s="278"/>
      <c r="I624" s="278"/>
      <c r="J624" s="278"/>
      <c r="K624" s="278"/>
      <c r="L624" s="278"/>
      <c r="M624" s="278"/>
      <c r="N624" s="278"/>
      <c r="O624" s="278"/>
      <c r="P624" s="278"/>
      <c r="Q624" s="278"/>
      <c r="R624" s="278"/>
      <c r="S624" s="278"/>
      <c r="T624" s="278"/>
      <c r="U624" s="31">
        <v>76.646652863467892</v>
      </c>
      <c r="V624" s="31">
        <v>1.138164407743949</v>
      </c>
      <c r="W624" s="31">
        <v>59.210558775270592</v>
      </c>
      <c r="X624" s="31">
        <v>6.6934996753986589</v>
      </c>
      <c r="Y624" s="31">
        <v>2.1038337819058941</v>
      </c>
      <c r="Z624" s="259">
        <v>7.500596223148781</v>
      </c>
      <c r="AA624" s="252">
        <f t="shared" si="47"/>
        <v>0</v>
      </c>
      <c r="AB624" s="252">
        <f t="shared" si="48"/>
        <v>0</v>
      </c>
      <c r="AC624" s="252">
        <f t="shared" si="49"/>
        <v>0</v>
      </c>
      <c r="AD624" s="252">
        <f t="shared" si="50"/>
        <v>0</v>
      </c>
      <c r="AE624" s="252">
        <f t="shared" si="51"/>
        <v>0</v>
      </c>
      <c r="AF624" s="273">
        <f t="shared" si="52"/>
        <v>0</v>
      </c>
    </row>
    <row r="625" spans="1:32" s="31" customFormat="1" ht="20.100000000000001" customHeight="1">
      <c r="A625" s="233">
        <v>2007</v>
      </c>
      <c r="B625" s="246">
        <v>74.799778344307583</v>
      </c>
      <c r="C625" s="118">
        <v>1.0251261994216738</v>
      </c>
      <c r="D625" s="118">
        <v>56.373886942187553</v>
      </c>
      <c r="E625" s="278">
        <v>6.4672298367679932</v>
      </c>
      <c r="F625" s="278">
        <v>2.3089039124112753</v>
      </c>
      <c r="G625" s="281">
        <v>8.6246674556766365</v>
      </c>
      <c r="H625" s="278"/>
      <c r="I625" s="278"/>
      <c r="J625" s="278"/>
      <c r="K625" s="278"/>
      <c r="L625" s="278"/>
      <c r="M625" s="278"/>
      <c r="N625" s="278"/>
      <c r="O625" s="278"/>
      <c r="P625" s="278"/>
      <c r="Q625" s="278"/>
      <c r="R625" s="278"/>
      <c r="S625" s="278"/>
      <c r="T625" s="278"/>
      <c r="U625" s="31">
        <v>74.799778344307583</v>
      </c>
      <c r="V625" s="31">
        <v>1.0251261994216738</v>
      </c>
      <c r="W625" s="31">
        <v>56.373886942187553</v>
      </c>
      <c r="X625" s="31">
        <v>6.4672298367679932</v>
      </c>
      <c r="Y625" s="31">
        <v>2.3089039124112753</v>
      </c>
      <c r="Z625" s="259">
        <v>8.6246674556766365</v>
      </c>
      <c r="AA625" s="252">
        <f t="shared" si="47"/>
        <v>0</v>
      </c>
      <c r="AB625" s="252">
        <f t="shared" si="48"/>
        <v>0</v>
      </c>
      <c r="AC625" s="252">
        <f t="shared" si="49"/>
        <v>0</v>
      </c>
      <c r="AD625" s="252">
        <f t="shared" si="50"/>
        <v>0</v>
      </c>
      <c r="AE625" s="252">
        <f t="shared" si="51"/>
        <v>0</v>
      </c>
      <c r="AF625" s="273">
        <f t="shared" si="52"/>
        <v>0</v>
      </c>
    </row>
    <row r="626" spans="1:32" s="182" customFormat="1" ht="20.100000000000001" customHeight="1">
      <c r="A626" s="233">
        <v>2008</v>
      </c>
      <c r="B626" s="246">
        <v>76.21468576854511</v>
      </c>
      <c r="C626" s="118">
        <v>0.82047427795685535</v>
      </c>
      <c r="D626" s="118">
        <v>58.536230375330348</v>
      </c>
      <c r="E626" s="278">
        <v>5.5605783075477895</v>
      </c>
      <c r="F626" s="278">
        <v>1.9867719208355026</v>
      </c>
      <c r="G626" s="281">
        <v>9.310630886874609</v>
      </c>
      <c r="H626" s="278"/>
      <c r="I626" s="278"/>
      <c r="J626" s="278"/>
      <c r="K626" s="278"/>
      <c r="L626" s="278"/>
      <c r="M626" s="278"/>
      <c r="N626" s="278"/>
      <c r="O626" s="278"/>
      <c r="P626" s="278"/>
      <c r="Q626" s="278"/>
      <c r="R626" s="278"/>
      <c r="S626" s="278"/>
      <c r="T626" s="278"/>
      <c r="U626" s="31">
        <v>76.21468576854511</v>
      </c>
      <c r="V626" s="31">
        <v>0.82047427795685535</v>
      </c>
      <c r="W626" s="31">
        <v>58.536230375330348</v>
      </c>
      <c r="X626" s="31">
        <v>5.5605783075477895</v>
      </c>
      <c r="Y626" s="31">
        <v>1.9867719208355026</v>
      </c>
      <c r="Z626" s="259">
        <v>9.310630886874609</v>
      </c>
      <c r="AA626" s="252">
        <f t="shared" si="47"/>
        <v>0</v>
      </c>
      <c r="AB626" s="252">
        <f t="shared" si="48"/>
        <v>0</v>
      </c>
      <c r="AC626" s="252">
        <f t="shared" si="49"/>
        <v>0</v>
      </c>
      <c r="AD626" s="252">
        <f t="shared" si="50"/>
        <v>0</v>
      </c>
      <c r="AE626" s="252">
        <f t="shared" si="51"/>
        <v>0</v>
      </c>
      <c r="AF626" s="273">
        <f t="shared" si="52"/>
        <v>0</v>
      </c>
    </row>
    <row r="627" spans="1:32" s="31" customFormat="1" ht="20.100000000000001" customHeight="1">
      <c r="A627" s="233">
        <v>2009</v>
      </c>
      <c r="B627" s="246">
        <v>68.992022368441425</v>
      </c>
      <c r="C627" s="118">
        <v>1.1186298916594604</v>
      </c>
      <c r="D627" s="118">
        <v>44.648081015746975</v>
      </c>
      <c r="E627" s="278">
        <v>5.7087840049758904</v>
      </c>
      <c r="F627" s="278">
        <v>2.7007987598759837</v>
      </c>
      <c r="G627" s="281">
        <v>14.815728696183129</v>
      </c>
      <c r="H627" s="278"/>
      <c r="I627" s="278"/>
      <c r="J627" s="278"/>
      <c r="K627" s="278"/>
      <c r="L627" s="278"/>
      <c r="M627" s="278"/>
      <c r="N627" s="278"/>
      <c r="O627" s="278"/>
      <c r="P627" s="278"/>
      <c r="Q627" s="278"/>
      <c r="R627" s="278"/>
      <c r="S627" s="278"/>
      <c r="T627" s="278"/>
      <c r="U627" s="31">
        <v>68.992022368441425</v>
      </c>
      <c r="V627" s="31">
        <v>1.1186298916594604</v>
      </c>
      <c r="W627" s="31">
        <v>44.648081015746975</v>
      </c>
      <c r="X627" s="31">
        <v>5.7087840049758904</v>
      </c>
      <c r="Y627" s="31">
        <v>2.7007987598759837</v>
      </c>
      <c r="Z627" s="259">
        <v>14.815728696183129</v>
      </c>
      <c r="AA627" s="252">
        <f t="shared" si="47"/>
        <v>0</v>
      </c>
      <c r="AB627" s="252">
        <f t="shared" si="48"/>
        <v>0</v>
      </c>
      <c r="AC627" s="252">
        <f t="shared" si="49"/>
        <v>0</v>
      </c>
      <c r="AD627" s="252">
        <f t="shared" si="50"/>
        <v>0</v>
      </c>
      <c r="AE627" s="252">
        <f t="shared" si="51"/>
        <v>0</v>
      </c>
      <c r="AF627" s="273">
        <f t="shared" si="52"/>
        <v>0</v>
      </c>
    </row>
    <row r="628" spans="1:32" s="31" customFormat="1" ht="20.100000000000001" customHeight="1">
      <c r="A628" s="234" t="s">
        <v>13</v>
      </c>
      <c r="B628" s="282">
        <v>71.461062192202547</v>
      </c>
      <c r="C628" s="283">
        <v>0.98520489756729079</v>
      </c>
      <c r="D628" s="283">
        <v>49.655666603624141</v>
      </c>
      <c r="E628" s="284">
        <v>5.4585347831535769</v>
      </c>
      <c r="F628" s="284">
        <v>2.3158632545916604</v>
      </c>
      <c r="G628" s="285">
        <v>13.045792653265892</v>
      </c>
      <c r="H628" s="278"/>
      <c r="I628" s="278"/>
      <c r="J628" s="278"/>
      <c r="K628" s="278"/>
      <c r="L628" s="278"/>
      <c r="M628" s="278"/>
      <c r="N628" s="278"/>
      <c r="O628" s="278"/>
      <c r="P628" s="278"/>
      <c r="Q628" s="278"/>
      <c r="R628" s="278"/>
      <c r="S628" s="278"/>
      <c r="T628" s="278"/>
      <c r="U628" s="31">
        <v>71.461062192202547</v>
      </c>
      <c r="V628" s="31">
        <v>0.98520489756729079</v>
      </c>
      <c r="W628" s="31">
        <v>49.655666603624141</v>
      </c>
      <c r="X628" s="31">
        <v>5.4585347831535769</v>
      </c>
      <c r="Y628" s="31">
        <v>2.3158632545916604</v>
      </c>
      <c r="Z628" s="259">
        <v>13.045792653265892</v>
      </c>
      <c r="AA628" s="252">
        <f t="shared" si="47"/>
        <v>0</v>
      </c>
      <c r="AB628" s="252">
        <f t="shared" si="48"/>
        <v>0</v>
      </c>
      <c r="AC628" s="252">
        <f t="shared" si="49"/>
        <v>0</v>
      </c>
      <c r="AD628" s="252">
        <f t="shared" si="50"/>
        <v>0</v>
      </c>
      <c r="AE628" s="252">
        <f t="shared" si="51"/>
        <v>0</v>
      </c>
      <c r="AF628" s="273">
        <f t="shared" si="52"/>
        <v>0</v>
      </c>
    </row>
    <row r="629" spans="1:32" s="44" customFormat="1" ht="15" customHeight="1">
      <c r="A629" s="140" t="s">
        <v>15</v>
      </c>
      <c r="B629" s="140"/>
      <c r="C629" s="140"/>
      <c r="D629" s="140"/>
      <c r="E629" s="173"/>
      <c r="F629" s="174"/>
      <c r="G629" s="175"/>
      <c r="H629" s="175"/>
      <c r="I629" s="175"/>
      <c r="J629" s="175"/>
      <c r="K629" s="175"/>
      <c r="L629" s="175"/>
      <c r="M629" s="175"/>
      <c r="N629" s="175"/>
      <c r="O629" s="175"/>
      <c r="P629" s="175"/>
      <c r="Q629" s="175"/>
      <c r="R629" s="175"/>
      <c r="S629" s="175"/>
      <c r="T629" s="175"/>
      <c r="U629" s="44">
        <v>20.026704318898595</v>
      </c>
      <c r="V629" s="44">
        <v>2.0580889206743649</v>
      </c>
      <c r="W629" s="44">
        <v>28.876374078653896</v>
      </c>
      <c r="X629" s="44">
        <v>10.800000000000011</v>
      </c>
      <c r="Y629" s="44">
        <v>-0.63624936836264112</v>
      </c>
      <c r="Z629" s="262">
        <v>2.0363100671232814</v>
      </c>
      <c r="AA629" s="289">
        <f t="shared" si="47"/>
        <v>20.026704318898595</v>
      </c>
      <c r="AB629" s="289">
        <f t="shared" si="48"/>
        <v>2.0580889206743649</v>
      </c>
      <c r="AC629" s="289">
        <f t="shared" si="49"/>
        <v>28.876374078653896</v>
      </c>
      <c r="AD629" s="289">
        <f t="shared" si="50"/>
        <v>10.800000000000011</v>
      </c>
      <c r="AE629" s="289">
        <f t="shared" si="51"/>
        <v>-0.63624936836264112</v>
      </c>
      <c r="AF629" s="290">
        <f t="shared" si="52"/>
        <v>2.0363100671232814</v>
      </c>
    </row>
    <row r="630" spans="1:32" s="44" customFormat="1" ht="15" customHeight="1">
      <c r="A630" s="175" t="s">
        <v>244</v>
      </c>
      <c r="B630" s="147"/>
      <c r="C630" s="147"/>
      <c r="D630" s="147"/>
      <c r="E630" s="178"/>
      <c r="F630" s="178"/>
      <c r="G630" s="147"/>
      <c r="H630" s="147"/>
      <c r="I630" s="147"/>
      <c r="J630" s="147"/>
      <c r="K630" s="147"/>
      <c r="L630" s="147"/>
      <c r="M630" s="147"/>
      <c r="N630" s="147"/>
      <c r="O630" s="147"/>
      <c r="P630" s="147"/>
      <c r="Q630" s="147"/>
      <c r="R630" s="147"/>
      <c r="S630" s="147"/>
      <c r="T630" s="147"/>
      <c r="U630" s="44">
        <v>20.026704318898595</v>
      </c>
      <c r="V630" s="44">
        <v>2.0580889206743649</v>
      </c>
      <c r="W630" s="44">
        <v>28.876374078653896</v>
      </c>
      <c r="X630" s="44">
        <v>10.800000000000011</v>
      </c>
      <c r="Y630" s="44">
        <v>-0.63624936836264112</v>
      </c>
      <c r="Z630" s="262">
        <v>2.0363100671232814</v>
      </c>
      <c r="AA630" s="289">
        <f t="shared" si="47"/>
        <v>20.026704318898595</v>
      </c>
      <c r="AB630" s="289">
        <f t="shared" si="48"/>
        <v>2.0580889206743649</v>
      </c>
      <c r="AC630" s="289">
        <f t="shared" si="49"/>
        <v>28.876374078653896</v>
      </c>
      <c r="AD630" s="289">
        <f t="shared" si="50"/>
        <v>10.800000000000011</v>
      </c>
      <c r="AE630" s="289">
        <f t="shared" si="51"/>
        <v>-0.63624936836264112</v>
      </c>
      <c r="AF630" s="290">
        <f t="shared" si="52"/>
        <v>2.0363100671232814</v>
      </c>
    </row>
    <row r="631" spans="1:32" s="44" customFormat="1" ht="15" customHeight="1">
      <c r="A631" s="191" t="s">
        <v>269</v>
      </c>
      <c r="D631" s="192"/>
      <c r="E631" s="192"/>
      <c r="F631" s="192"/>
      <c r="G631" s="192"/>
      <c r="H631" s="192"/>
      <c r="I631" s="192"/>
      <c r="J631" s="192"/>
      <c r="K631" s="192"/>
      <c r="L631" s="192"/>
      <c r="M631" s="192"/>
      <c r="N631" s="192"/>
      <c r="O631" s="192"/>
      <c r="P631" s="192"/>
      <c r="Q631" s="192"/>
      <c r="R631" s="192"/>
      <c r="S631" s="192"/>
      <c r="T631" s="192"/>
      <c r="U631" s="44">
        <v>20.026704318898595</v>
      </c>
      <c r="V631" s="44">
        <v>2.0580889206743649</v>
      </c>
      <c r="W631" s="44">
        <v>28.876374078653896</v>
      </c>
      <c r="X631" s="44">
        <v>10.800000000000011</v>
      </c>
      <c r="Y631" s="44">
        <v>-0.63624936836264112</v>
      </c>
      <c r="Z631" s="262">
        <v>2.0363100671232814</v>
      </c>
      <c r="AA631" s="289">
        <f t="shared" si="47"/>
        <v>20.026704318898595</v>
      </c>
      <c r="AB631" s="289">
        <f t="shared" si="48"/>
        <v>2.0580889206743649</v>
      </c>
      <c r="AC631" s="289">
        <f t="shared" si="49"/>
        <v>28.876374078653896</v>
      </c>
      <c r="AD631" s="289">
        <f t="shared" si="50"/>
        <v>10.800000000000011</v>
      </c>
      <c r="AE631" s="289">
        <f t="shared" si="51"/>
        <v>-0.63624936836264112</v>
      </c>
      <c r="AF631" s="290">
        <f t="shared" si="52"/>
        <v>2.0363100671232814</v>
      </c>
    </row>
    <row r="632" spans="1:32" s="44" customFormat="1" ht="15" customHeight="1">
      <c r="A632" s="179"/>
      <c r="B632" s="291"/>
      <c r="C632" s="291"/>
      <c r="D632" s="292"/>
      <c r="E632" s="292"/>
      <c r="F632" s="292"/>
      <c r="G632" s="292"/>
      <c r="H632" s="292"/>
      <c r="I632" s="292"/>
      <c r="J632" s="292"/>
      <c r="K632" s="292"/>
      <c r="L632" s="292"/>
      <c r="M632" s="292"/>
      <c r="N632" s="292"/>
      <c r="O632" s="292"/>
      <c r="P632" s="292"/>
      <c r="Q632" s="292"/>
      <c r="R632" s="292"/>
      <c r="S632" s="292"/>
      <c r="T632" s="292"/>
      <c r="U632" s="44">
        <v>20.026704318898595</v>
      </c>
      <c r="V632" s="44">
        <v>2.0580889206743649</v>
      </c>
      <c r="W632" s="44">
        <v>28.876374078653896</v>
      </c>
      <c r="X632" s="44">
        <v>10.800000000000011</v>
      </c>
      <c r="Y632" s="44">
        <v>-0.63624936836264112</v>
      </c>
      <c r="Z632" s="262">
        <v>2.0363100671232814</v>
      </c>
      <c r="AA632" s="289">
        <f t="shared" si="47"/>
        <v>20.026704318898595</v>
      </c>
      <c r="AB632" s="289">
        <f t="shared" si="48"/>
        <v>2.0580889206743649</v>
      </c>
      <c r="AC632" s="289">
        <f t="shared" si="49"/>
        <v>28.876374078653896</v>
      </c>
      <c r="AD632" s="289">
        <f t="shared" si="50"/>
        <v>10.800000000000011</v>
      </c>
      <c r="AE632" s="289">
        <f t="shared" si="51"/>
        <v>-0.63624936836264112</v>
      </c>
      <c r="AF632" s="290">
        <f t="shared" si="52"/>
        <v>2.0363100671232814</v>
      </c>
    </row>
    <row r="633" spans="1:32" ht="24.95" customHeight="1">
      <c r="A633" s="721" t="s">
        <v>279</v>
      </c>
      <c r="B633" s="721"/>
      <c r="C633" s="721"/>
      <c r="D633" s="721"/>
      <c r="E633" s="721"/>
      <c r="F633" s="721"/>
      <c r="G633" s="721"/>
      <c r="H633" s="111"/>
      <c r="I633" s="111"/>
      <c r="J633" s="111"/>
      <c r="K633" s="111"/>
      <c r="L633" s="111"/>
      <c r="M633" s="111"/>
      <c r="N633" s="111"/>
      <c r="O633" s="111"/>
      <c r="P633" s="111"/>
      <c r="Q633" s="111"/>
      <c r="R633" s="111"/>
      <c r="S633" s="111"/>
      <c r="T633" s="111"/>
      <c r="U633" s="31">
        <v>20.026704318898595</v>
      </c>
      <c r="V633" s="31">
        <v>2.0580889206743649</v>
      </c>
      <c r="W633" s="31">
        <v>28.876374078653896</v>
      </c>
      <c r="X633" s="31">
        <v>10.800000000000011</v>
      </c>
      <c r="Y633" s="31">
        <v>-0.63624936836264112</v>
      </c>
      <c r="Z633" s="259">
        <v>2.0363100671232814</v>
      </c>
      <c r="AA633" s="252">
        <f t="shared" si="47"/>
        <v>20.026704318898595</v>
      </c>
      <c r="AB633" s="252">
        <f t="shared" si="48"/>
        <v>2.0580889206743649</v>
      </c>
      <c r="AC633" s="252">
        <f t="shared" si="49"/>
        <v>28.876374078653896</v>
      </c>
      <c r="AD633" s="252">
        <f t="shared" si="50"/>
        <v>10.800000000000011</v>
      </c>
      <c r="AE633" s="252">
        <f t="shared" si="51"/>
        <v>-0.63624936836264112</v>
      </c>
      <c r="AF633" s="273">
        <f t="shared" si="52"/>
        <v>2.0363100671232814</v>
      </c>
    </row>
    <row r="634" spans="1:32" ht="15" customHeight="1">
      <c r="A634" s="759" t="s">
        <v>17</v>
      </c>
      <c r="B634" s="759"/>
      <c r="C634" s="759"/>
      <c r="D634" s="759"/>
      <c r="E634" s="759"/>
      <c r="F634" s="759"/>
      <c r="G634" s="759"/>
      <c r="H634" s="376"/>
      <c r="I634" s="376"/>
      <c r="J634" s="376"/>
      <c r="K634" s="376"/>
      <c r="L634" s="376"/>
      <c r="M634" s="376"/>
      <c r="N634" s="376"/>
      <c r="O634" s="376"/>
      <c r="P634" s="376"/>
      <c r="Q634" s="376"/>
      <c r="R634" s="376"/>
      <c r="S634" s="376"/>
      <c r="T634" s="376"/>
      <c r="U634" s="31">
        <v>20.026704318898595</v>
      </c>
      <c r="V634" s="31">
        <v>2.0580889206743649</v>
      </c>
      <c r="W634" s="31">
        <v>28.876374078653896</v>
      </c>
      <c r="X634" s="31">
        <v>10.800000000000011</v>
      </c>
      <c r="Y634" s="31">
        <v>-0.63624936836264112</v>
      </c>
      <c r="Z634" s="259">
        <v>2.0363100671232814</v>
      </c>
      <c r="AA634" s="252">
        <f t="shared" si="47"/>
        <v>20.026704318898595</v>
      </c>
      <c r="AB634" s="252">
        <f t="shared" si="48"/>
        <v>2.0580889206743649</v>
      </c>
      <c r="AC634" s="252">
        <f t="shared" si="49"/>
        <v>28.876374078653896</v>
      </c>
      <c r="AD634" s="252">
        <f t="shared" si="50"/>
        <v>10.800000000000011</v>
      </c>
      <c r="AE634" s="252">
        <f t="shared" si="51"/>
        <v>-0.63624936836264112</v>
      </c>
      <c r="AF634" s="273">
        <f t="shared" si="52"/>
        <v>2.0363100671232814</v>
      </c>
    </row>
    <row r="635" spans="1:32" ht="39.950000000000003" customHeight="1">
      <c r="A635" s="251" t="s">
        <v>6</v>
      </c>
      <c r="B635" s="239" t="s">
        <v>38</v>
      </c>
      <c r="C635" s="239" t="s">
        <v>39</v>
      </c>
      <c r="D635" s="240" t="s">
        <v>40</v>
      </c>
      <c r="E635" s="240" t="s">
        <v>280</v>
      </c>
      <c r="F635" s="240" t="s">
        <v>41</v>
      </c>
      <c r="G635" s="241" t="s">
        <v>42</v>
      </c>
      <c r="H635" s="226"/>
      <c r="I635" s="226"/>
      <c r="J635" s="226"/>
      <c r="K635" s="226"/>
      <c r="L635" s="226"/>
      <c r="M635" s="226"/>
      <c r="N635" s="226"/>
      <c r="O635" s="226"/>
      <c r="P635" s="226"/>
      <c r="Q635" s="226"/>
      <c r="R635" s="226"/>
      <c r="S635" s="226"/>
      <c r="T635" s="226"/>
      <c r="U635" s="31">
        <v>20.026704318898595</v>
      </c>
      <c r="V635" s="31">
        <v>2.0580889206743649</v>
      </c>
      <c r="W635" s="31">
        <v>28.876374078653896</v>
      </c>
      <c r="X635" s="31">
        <v>10.800000000000011</v>
      </c>
      <c r="Y635" s="31">
        <v>-0.63624936836264112</v>
      </c>
      <c r="Z635" s="259">
        <v>2.0363100671232814</v>
      </c>
      <c r="AA635" s="252" t="e">
        <f t="shared" si="47"/>
        <v>#VALUE!</v>
      </c>
      <c r="AB635" s="252" t="e">
        <f t="shared" si="48"/>
        <v>#VALUE!</v>
      </c>
      <c r="AC635" s="252" t="e">
        <f t="shared" si="49"/>
        <v>#VALUE!</v>
      </c>
      <c r="AD635" s="252" t="e">
        <f t="shared" si="50"/>
        <v>#VALUE!</v>
      </c>
      <c r="AE635" s="252" t="e">
        <f t="shared" si="51"/>
        <v>#VALUE!</v>
      </c>
      <c r="AF635" s="273" t="e">
        <f t="shared" si="52"/>
        <v>#VALUE!</v>
      </c>
    </row>
    <row r="636" spans="1:32" ht="20.100000000000001" customHeight="1">
      <c r="A636" s="233">
        <v>1970</v>
      </c>
      <c r="B636" s="228">
        <v>758.0636478952257</v>
      </c>
      <c r="C636" s="46">
        <v>195.9287568309762</v>
      </c>
      <c r="D636" s="46">
        <v>12.808400555941622</v>
      </c>
      <c r="E636" s="46">
        <v>172.2748521906596</v>
      </c>
      <c r="F636" s="46">
        <v>111.866076040495</v>
      </c>
      <c r="G636" s="309">
        <v>265.18556227715322</v>
      </c>
      <c r="H636" s="46"/>
      <c r="I636" s="46"/>
      <c r="J636" s="46"/>
      <c r="K636" s="46"/>
      <c r="L636" s="46"/>
      <c r="M636" s="46"/>
      <c r="N636" s="46"/>
      <c r="O636" s="46"/>
      <c r="P636" s="46"/>
      <c r="Q636" s="46"/>
      <c r="R636" s="46"/>
      <c r="S636" s="46"/>
      <c r="T636" s="46"/>
      <c r="U636" s="31">
        <v>758.0636478952257</v>
      </c>
      <c r="V636" s="31">
        <v>195.9287568309762</v>
      </c>
      <c r="W636" s="31">
        <v>12.808400555941622</v>
      </c>
      <c r="X636" s="31">
        <v>172.2748521906596</v>
      </c>
      <c r="Y636" s="31">
        <v>111.866076040495</v>
      </c>
      <c r="Z636" s="259">
        <v>265.18556227715322</v>
      </c>
      <c r="AA636" s="252">
        <f t="shared" si="47"/>
        <v>0</v>
      </c>
      <c r="AB636" s="252">
        <f t="shared" si="48"/>
        <v>0</v>
      </c>
      <c r="AC636" s="252">
        <f t="shared" si="49"/>
        <v>0</v>
      </c>
      <c r="AD636" s="252">
        <f t="shared" si="50"/>
        <v>0</v>
      </c>
      <c r="AE636" s="252">
        <f t="shared" si="51"/>
        <v>0</v>
      </c>
      <c r="AF636" s="273">
        <f t="shared" si="52"/>
        <v>0</v>
      </c>
    </row>
    <row r="637" spans="1:32" ht="20.100000000000001" customHeight="1">
      <c r="A637" s="233">
        <v>1971</v>
      </c>
      <c r="B637" s="228">
        <v>922.88453590766073</v>
      </c>
      <c r="C637" s="46">
        <v>261.2383424413016</v>
      </c>
      <c r="D637" s="46">
        <v>18.75515795691452</v>
      </c>
      <c r="E637" s="46">
        <v>142.89464484031456</v>
      </c>
      <c r="F637" s="46">
        <v>137.41573538307719</v>
      </c>
      <c r="G637" s="309">
        <v>362.58065528605283</v>
      </c>
      <c r="H637" s="46"/>
      <c r="I637" s="46"/>
      <c r="J637" s="46"/>
      <c r="K637" s="46"/>
      <c r="L637" s="46"/>
      <c r="M637" s="46"/>
      <c r="N637" s="46"/>
      <c r="O637" s="46"/>
      <c r="P637" s="46"/>
      <c r="Q637" s="46"/>
      <c r="R637" s="46"/>
      <c r="S637" s="46"/>
      <c r="T637" s="46"/>
      <c r="U637" s="31">
        <v>922.88453590766073</v>
      </c>
      <c r="V637" s="31">
        <v>261.2383424413016</v>
      </c>
      <c r="W637" s="31">
        <v>18.75515795691452</v>
      </c>
      <c r="X637" s="31">
        <v>142.89464484031456</v>
      </c>
      <c r="Y637" s="31">
        <v>137.41573538307719</v>
      </c>
      <c r="Z637" s="259">
        <v>362.58065528605283</v>
      </c>
      <c r="AA637" s="252">
        <f t="shared" si="47"/>
        <v>0</v>
      </c>
      <c r="AB637" s="252">
        <f t="shared" si="48"/>
        <v>0</v>
      </c>
      <c r="AC637" s="252">
        <f t="shared" si="49"/>
        <v>0</v>
      </c>
      <c r="AD637" s="252">
        <f t="shared" si="50"/>
        <v>0</v>
      </c>
      <c r="AE637" s="252">
        <f t="shared" si="51"/>
        <v>0</v>
      </c>
      <c r="AF637" s="273">
        <f t="shared" si="52"/>
        <v>0</v>
      </c>
    </row>
    <row r="638" spans="1:32" ht="20.100000000000001" customHeight="1">
      <c r="A638" s="233">
        <v>1972</v>
      </c>
      <c r="B638" s="228">
        <v>1295.2716888315817</v>
      </c>
      <c r="C638" s="46">
        <v>417.2556858437456</v>
      </c>
      <c r="D638" s="46">
        <v>22.109739054899229</v>
      </c>
      <c r="E638" s="46">
        <v>158.92021248595731</v>
      </c>
      <c r="F638" s="46">
        <v>208.02256424196989</v>
      </c>
      <c r="G638" s="309">
        <v>488.96348720500981</v>
      </c>
      <c r="H638" s="46"/>
      <c r="I638" s="46"/>
      <c r="J638" s="46"/>
      <c r="K638" s="46"/>
      <c r="L638" s="46"/>
      <c r="M638" s="46"/>
      <c r="N638" s="46"/>
      <c r="O638" s="46"/>
      <c r="P638" s="46"/>
      <c r="Q638" s="46"/>
      <c r="R638" s="46"/>
      <c r="S638" s="46"/>
      <c r="T638" s="46"/>
      <c r="U638" s="31">
        <v>1295.2716888315817</v>
      </c>
      <c r="V638" s="31">
        <v>417.2556858437456</v>
      </c>
      <c r="W638" s="31">
        <v>22.109739054899229</v>
      </c>
      <c r="X638" s="31">
        <v>158.92021248595731</v>
      </c>
      <c r="Y638" s="31">
        <v>208.02256424196989</v>
      </c>
      <c r="Z638" s="259">
        <v>488.96348720500981</v>
      </c>
      <c r="AA638" s="252">
        <f t="shared" si="47"/>
        <v>0</v>
      </c>
      <c r="AB638" s="252">
        <f t="shared" si="48"/>
        <v>0</v>
      </c>
      <c r="AC638" s="252">
        <f t="shared" si="49"/>
        <v>0</v>
      </c>
      <c r="AD638" s="252">
        <f t="shared" si="50"/>
        <v>0</v>
      </c>
      <c r="AE638" s="252">
        <f t="shared" si="51"/>
        <v>0</v>
      </c>
      <c r="AF638" s="273">
        <f t="shared" si="52"/>
        <v>0</v>
      </c>
    </row>
    <row r="639" spans="1:32" ht="20.100000000000001" customHeight="1">
      <c r="A639" s="233">
        <v>1973</v>
      </c>
      <c r="B639" s="228">
        <v>1823.0984961375943</v>
      </c>
      <c r="C639" s="46">
        <v>564.20225346697771</v>
      </c>
      <c r="D639" s="46">
        <v>51.843526059763711</v>
      </c>
      <c r="E639" s="46">
        <v>211.00330733429627</v>
      </c>
      <c r="F639" s="46">
        <v>318.33494478190249</v>
      </c>
      <c r="G639" s="309">
        <v>677.71446449465407</v>
      </c>
      <c r="H639" s="46"/>
      <c r="I639" s="46"/>
      <c r="J639" s="46"/>
      <c r="K639" s="46"/>
      <c r="L639" s="46"/>
      <c r="M639" s="46"/>
      <c r="N639" s="46"/>
      <c r="O639" s="46"/>
      <c r="P639" s="46"/>
      <c r="Q639" s="46"/>
      <c r="R639" s="46"/>
      <c r="S639" s="46"/>
      <c r="T639" s="46"/>
      <c r="U639" s="31">
        <v>1823.0984961375943</v>
      </c>
      <c r="V639" s="31">
        <v>564.20225346697771</v>
      </c>
      <c r="W639" s="31">
        <v>51.843526059763711</v>
      </c>
      <c r="X639" s="31">
        <v>211.00330733429627</v>
      </c>
      <c r="Y639" s="31">
        <v>318.33494478190249</v>
      </c>
      <c r="Z639" s="259">
        <v>677.71446449465407</v>
      </c>
      <c r="AA639" s="252">
        <f t="shared" si="47"/>
        <v>0</v>
      </c>
      <c r="AB639" s="252">
        <f t="shared" si="48"/>
        <v>0</v>
      </c>
      <c r="AC639" s="252">
        <f t="shared" si="49"/>
        <v>0</v>
      </c>
      <c r="AD639" s="252">
        <f t="shared" si="50"/>
        <v>0</v>
      </c>
      <c r="AE639" s="252">
        <f t="shared" si="51"/>
        <v>0</v>
      </c>
      <c r="AF639" s="273">
        <f t="shared" si="52"/>
        <v>0</v>
      </c>
    </row>
    <row r="640" spans="1:32" ht="20.100000000000001" customHeight="1">
      <c r="A640" s="233" t="s">
        <v>28</v>
      </c>
      <c r="B640" s="228">
        <v>3287.5659592703387</v>
      </c>
      <c r="C640" s="46">
        <v>1248.138747219552</v>
      </c>
      <c r="D640" s="46">
        <v>65.261850451702543</v>
      </c>
      <c r="E640" s="46">
        <v>361.9107359974322</v>
      </c>
      <c r="F640" s="46">
        <v>484.23509767529089</v>
      </c>
      <c r="G640" s="309">
        <v>1128.0195279263612</v>
      </c>
      <c r="H640" s="46"/>
      <c r="I640" s="46"/>
      <c r="J640" s="46"/>
      <c r="K640" s="46"/>
      <c r="L640" s="46"/>
      <c r="M640" s="46"/>
      <c r="N640" s="46"/>
      <c r="O640" s="46"/>
      <c r="P640" s="46"/>
      <c r="Q640" s="46"/>
      <c r="R640" s="46"/>
      <c r="S640" s="46"/>
      <c r="T640" s="46"/>
      <c r="U640" s="31">
        <v>3287.5659592703387</v>
      </c>
      <c r="V640" s="31">
        <v>1248.138747219552</v>
      </c>
      <c r="W640" s="31">
        <v>65.261850451702543</v>
      </c>
      <c r="X640" s="31">
        <v>361.9107359974322</v>
      </c>
      <c r="Y640" s="31">
        <v>484.23509767529089</v>
      </c>
      <c r="Z640" s="259">
        <v>1128.0195279263612</v>
      </c>
      <c r="AA640" s="252">
        <f t="shared" si="47"/>
        <v>0</v>
      </c>
      <c r="AB640" s="252">
        <f t="shared" si="48"/>
        <v>0</v>
      </c>
      <c r="AC640" s="252">
        <f t="shared" si="49"/>
        <v>0</v>
      </c>
      <c r="AD640" s="252">
        <f t="shared" si="50"/>
        <v>0</v>
      </c>
      <c r="AE640" s="252">
        <f t="shared" si="51"/>
        <v>0</v>
      </c>
      <c r="AF640" s="273">
        <f t="shared" si="52"/>
        <v>0</v>
      </c>
    </row>
    <row r="641" spans="1:32" ht="20.100000000000001" customHeight="1">
      <c r="A641" s="233">
        <v>1975</v>
      </c>
      <c r="B641" s="228">
        <v>5582.9809206153586</v>
      </c>
      <c r="C641" s="46">
        <v>1956.0220890292455</v>
      </c>
      <c r="D641" s="46">
        <v>112.53094774148711</v>
      </c>
      <c r="E641" s="46">
        <v>850.95764198363042</v>
      </c>
      <c r="F641" s="46">
        <v>1258.4933554555687</v>
      </c>
      <c r="G641" s="309">
        <v>1404.9768864054267</v>
      </c>
      <c r="H641" s="46"/>
      <c r="I641" s="46"/>
      <c r="J641" s="46"/>
      <c r="K641" s="46"/>
      <c r="L641" s="46"/>
      <c r="M641" s="46"/>
      <c r="N641" s="46"/>
      <c r="O641" s="46"/>
      <c r="P641" s="46"/>
      <c r="Q641" s="46"/>
      <c r="R641" s="46"/>
      <c r="S641" s="46"/>
      <c r="T641" s="46"/>
      <c r="U641" s="31">
        <v>5582.9809206153586</v>
      </c>
      <c r="V641" s="31">
        <v>1956.0220890292455</v>
      </c>
      <c r="W641" s="31">
        <v>112.53094774148711</v>
      </c>
      <c r="X641" s="31">
        <v>850.95764198363042</v>
      </c>
      <c r="Y641" s="31">
        <v>1258.4933554555687</v>
      </c>
      <c r="Z641" s="259">
        <v>1404.9768864054267</v>
      </c>
      <c r="AA641" s="252">
        <f t="shared" si="47"/>
        <v>0</v>
      </c>
      <c r="AB641" s="252">
        <f t="shared" si="48"/>
        <v>0</v>
      </c>
      <c r="AC641" s="252">
        <f t="shared" si="49"/>
        <v>0</v>
      </c>
      <c r="AD641" s="252">
        <f t="shared" si="50"/>
        <v>0</v>
      </c>
      <c r="AE641" s="252">
        <f t="shared" si="51"/>
        <v>0</v>
      </c>
      <c r="AF641" s="273">
        <f t="shared" si="52"/>
        <v>0</v>
      </c>
    </row>
    <row r="642" spans="1:32" ht="20.100000000000001" customHeight="1">
      <c r="A642" s="233">
        <v>1976</v>
      </c>
      <c r="B642" s="228">
        <v>6980.3863137297649</v>
      </c>
      <c r="C642" s="46">
        <v>2108.9553686667573</v>
      </c>
      <c r="D642" s="46">
        <v>75.630555663655301</v>
      </c>
      <c r="E642" s="46">
        <v>1164.9252214411813</v>
      </c>
      <c r="F642" s="46">
        <v>2015.3156970628684</v>
      </c>
      <c r="G642" s="309">
        <v>1615.5594708953038</v>
      </c>
      <c r="H642" s="46"/>
      <c r="I642" s="46"/>
      <c r="J642" s="46"/>
      <c r="K642" s="46"/>
      <c r="L642" s="46"/>
      <c r="M642" s="46"/>
      <c r="N642" s="46"/>
      <c r="O642" s="46"/>
      <c r="P642" s="46"/>
      <c r="Q642" s="46"/>
      <c r="R642" s="46"/>
      <c r="S642" s="46"/>
      <c r="T642" s="46"/>
      <c r="U642" s="31">
        <v>6980.3863137297649</v>
      </c>
      <c r="V642" s="31">
        <v>2108.9553686667573</v>
      </c>
      <c r="W642" s="31">
        <v>75.630555663655301</v>
      </c>
      <c r="X642" s="31">
        <v>1164.9252214411813</v>
      </c>
      <c r="Y642" s="31">
        <v>2015.3156970628684</v>
      </c>
      <c r="Z642" s="259">
        <v>1615.5594708953038</v>
      </c>
      <c r="AA642" s="252">
        <f t="shared" si="47"/>
        <v>0</v>
      </c>
      <c r="AB642" s="252">
        <f t="shared" si="48"/>
        <v>0</v>
      </c>
      <c r="AC642" s="252">
        <f t="shared" si="49"/>
        <v>0</v>
      </c>
      <c r="AD642" s="252">
        <f t="shared" si="50"/>
        <v>0</v>
      </c>
      <c r="AE642" s="252">
        <f t="shared" si="51"/>
        <v>0</v>
      </c>
      <c r="AF642" s="273">
        <f t="shared" si="52"/>
        <v>0</v>
      </c>
    </row>
    <row r="643" spans="1:32" ht="20.100000000000001" customHeight="1">
      <c r="A643" s="233">
        <v>1977</v>
      </c>
      <c r="B643" s="228">
        <v>8427.5825001162539</v>
      </c>
      <c r="C643" s="46">
        <v>2834.4360154881224</v>
      </c>
      <c r="D643" s="46">
        <v>135.40309159138286</v>
      </c>
      <c r="E643" s="46">
        <v>1555.5484328037232</v>
      </c>
      <c r="F643" s="46">
        <v>2434.2955837145369</v>
      </c>
      <c r="G643" s="309">
        <v>1467.8993765184885</v>
      </c>
      <c r="H643" s="46"/>
      <c r="I643" s="46"/>
      <c r="J643" s="46"/>
      <c r="K643" s="46"/>
      <c r="L643" s="46"/>
      <c r="M643" s="46"/>
      <c r="N643" s="46"/>
      <c r="O643" s="46"/>
      <c r="P643" s="46"/>
      <c r="Q643" s="46"/>
      <c r="R643" s="46"/>
      <c r="S643" s="46"/>
      <c r="T643" s="46"/>
      <c r="U643" s="31">
        <v>8427.5825001162539</v>
      </c>
      <c r="V643" s="31">
        <v>2834.4360154881224</v>
      </c>
      <c r="W643" s="31">
        <v>135.40309159138286</v>
      </c>
      <c r="X643" s="31">
        <v>1555.5484328037232</v>
      </c>
      <c r="Y643" s="31">
        <v>2434.2955837145369</v>
      </c>
      <c r="Z643" s="259">
        <v>1467.8993765184885</v>
      </c>
      <c r="AA643" s="252">
        <f t="shared" si="47"/>
        <v>0</v>
      </c>
      <c r="AB643" s="252">
        <f t="shared" si="48"/>
        <v>0</v>
      </c>
      <c r="AC643" s="252">
        <f t="shared" si="49"/>
        <v>0</v>
      </c>
      <c r="AD643" s="252">
        <f t="shared" si="50"/>
        <v>0</v>
      </c>
      <c r="AE643" s="252">
        <f t="shared" si="51"/>
        <v>0</v>
      </c>
      <c r="AF643" s="273">
        <f t="shared" si="52"/>
        <v>0</v>
      </c>
    </row>
    <row r="644" spans="1:32" ht="20.100000000000001" customHeight="1">
      <c r="A644" s="233">
        <v>1978</v>
      </c>
      <c r="B644" s="228">
        <v>9768.854579963112</v>
      </c>
      <c r="C644" s="46">
        <v>3313.0101455993404</v>
      </c>
      <c r="D644" s="46">
        <v>150.80366845031267</v>
      </c>
      <c r="E644" s="46">
        <v>1926.807416594447</v>
      </c>
      <c r="F644" s="46">
        <v>2677.1899803024635</v>
      </c>
      <c r="G644" s="309">
        <v>1701.0433690165514</v>
      </c>
      <c r="H644" s="46"/>
      <c r="I644" s="46"/>
      <c r="J644" s="46"/>
      <c r="K644" s="46"/>
      <c r="L644" s="46"/>
      <c r="M644" s="46"/>
      <c r="N644" s="46"/>
      <c r="O644" s="46"/>
      <c r="P644" s="46"/>
      <c r="Q644" s="46"/>
      <c r="R644" s="46"/>
      <c r="S644" s="46"/>
      <c r="T644" s="46"/>
      <c r="U644" s="31">
        <v>9768.854579963112</v>
      </c>
      <c r="V644" s="31">
        <v>3313.0101455993404</v>
      </c>
      <c r="W644" s="31">
        <v>150.80366845031267</v>
      </c>
      <c r="X644" s="31">
        <v>1926.807416594447</v>
      </c>
      <c r="Y644" s="31">
        <v>2677.1899803024635</v>
      </c>
      <c r="Z644" s="259">
        <v>1701.0433690165514</v>
      </c>
      <c r="AA644" s="252">
        <f t="shared" ref="AA644:AA708" si="53">U644-B644</f>
        <v>0</v>
      </c>
      <c r="AB644" s="252">
        <f t="shared" ref="AB644:AB708" si="54">V644-C644</f>
        <v>0</v>
      </c>
      <c r="AC644" s="252">
        <f t="shared" ref="AC644:AC708" si="55">W644-D644</f>
        <v>0</v>
      </c>
      <c r="AD644" s="252">
        <f t="shared" ref="AD644:AD708" si="56">X644-E644</f>
        <v>0</v>
      </c>
      <c r="AE644" s="252">
        <f t="shared" ref="AE644:AE708" si="57">Y644-F644</f>
        <v>0</v>
      </c>
      <c r="AF644" s="273">
        <f t="shared" ref="AF644:AF708" si="58">Z644-G644</f>
        <v>0</v>
      </c>
    </row>
    <row r="645" spans="1:32" ht="20.100000000000001" customHeight="1">
      <c r="A645" s="233">
        <v>1979</v>
      </c>
      <c r="B645" s="228">
        <v>10952.500073404981</v>
      </c>
      <c r="C645" s="46">
        <v>3968.4644034051894</v>
      </c>
      <c r="D645" s="46">
        <v>167.42409298123692</v>
      </c>
      <c r="E645" s="46">
        <v>2358.162279056331</v>
      </c>
      <c r="F645" s="46">
        <v>2416.8596675415588</v>
      </c>
      <c r="G645" s="309">
        <v>2041.5896304206635</v>
      </c>
      <c r="H645" s="46"/>
      <c r="I645" s="46"/>
      <c r="J645" s="46"/>
      <c r="K645" s="46"/>
      <c r="L645" s="46"/>
      <c r="M645" s="46"/>
      <c r="N645" s="46"/>
      <c r="O645" s="46"/>
      <c r="P645" s="46"/>
      <c r="Q645" s="46"/>
      <c r="R645" s="46"/>
      <c r="S645" s="46"/>
      <c r="T645" s="46"/>
      <c r="U645" s="31">
        <v>10952.500073404981</v>
      </c>
      <c r="V645" s="31">
        <v>3968.4644034051894</v>
      </c>
      <c r="W645" s="31">
        <v>167.42409298123692</v>
      </c>
      <c r="X645" s="31">
        <v>2358.162279056331</v>
      </c>
      <c r="Y645" s="31">
        <v>2416.8596675415588</v>
      </c>
      <c r="Z645" s="259">
        <v>2041.5896304206635</v>
      </c>
      <c r="AA645" s="252">
        <f t="shared" si="53"/>
        <v>0</v>
      </c>
      <c r="AB645" s="252">
        <f t="shared" si="54"/>
        <v>0</v>
      </c>
      <c r="AC645" s="252">
        <f t="shared" si="55"/>
        <v>0</v>
      </c>
      <c r="AD645" s="252">
        <f t="shared" si="56"/>
        <v>0</v>
      </c>
      <c r="AE645" s="252">
        <f t="shared" si="57"/>
        <v>0</v>
      </c>
      <c r="AF645" s="273">
        <f t="shared" si="58"/>
        <v>0</v>
      </c>
    </row>
    <row r="646" spans="1:32" ht="20.100000000000001" customHeight="1">
      <c r="A646" s="233">
        <v>1980</v>
      </c>
      <c r="B646" s="228">
        <v>13857.383209666163</v>
      </c>
      <c r="C646" s="46">
        <v>5345.0453356583821</v>
      </c>
      <c r="D646" s="46">
        <v>320.3624948575399</v>
      </c>
      <c r="E646" s="46">
        <v>2716.0666231423525</v>
      </c>
      <c r="F646" s="46">
        <v>3262.7605511811043</v>
      </c>
      <c r="G646" s="309">
        <v>2213.1482048267849</v>
      </c>
      <c r="H646" s="46"/>
      <c r="I646" s="46"/>
      <c r="J646" s="46"/>
      <c r="K646" s="46"/>
      <c r="L646" s="46"/>
      <c r="M646" s="46"/>
      <c r="N646" s="46"/>
      <c r="O646" s="46"/>
      <c r="P646" s="46"/>
      <c r="Q646" s="46"/>
      <c r="R646" s="46"/>
      <c r="S646" s="46"/>
      <c r="T646" s="46"/>
      <c r="U646" s="31">
        <v>13857.383209666163</v>
      </c>
      <c r="V646" s="31">
        <v>5345.0453356583821</v>
      </c>
      <c r="W646" s="31">
        <v>320.3624948575399</v>
      </c>
      <c r="X646" s="31">
        <v>2716.0666231423525</v>
      </c>
      <c r="Y646" s="31">
        <v>3262.7605511811043</v>
      </c>
      <c r="Z646" s="259">
        <v>2213.1482048267849</v>
      </c>
      <c r="AA646" s="252">
        <f t="shared" si="53"/>
        <v>0</v>
      </c>
      <c r="AB646" s="252">
        <f t="shared" si="54"/>
        <v>0</v>
      </c>
      <c r="AC646" s="252">
        <f t="shared" si="55"/>
        <v>0</v>
      </c>
      <c r="AD646" s="252">
        <f t="shared" si="56"/>
        <v>0</v>
      </c>
      <c r="AE646" s="252">
        <f t="shared" si="57"/>
        <v>0</v>
      </c>
      <c r="AF646" s="273">
        <f t="shared" si="58"/>
        <v>0</v>
      </c>
    </row>
    <row r="647" spans="1:32" ht="20.100000000000001" customHeight="1">
      <c r="A647" s="233">
        <v>1981</v>
      </c>
      <c r="B647" s="228">
        <v>21928.908300433162</v>
      </c>
      <c r="C647" s="46">
        <v>7325.1956882603317</v>
      </c>
      <c r="D647" s="46">
        <v>509.2864030576788</v>
      </c>
      <c r="E647" s="46">
        <v>3115.2368039159041</v>
      </c>
      <c r="F647" s="46">
        <v>4570.454264154484</v>
      </c>
      <c r="G647" s="309">
        <v>6408.7351410447673</v>
      </c>
      <c r="H647" s="46"/>
      <c r="I647" s="46"/>
      <c r="J647" s="46"/>
      <c r="K647" s="46"/>
      <c r="L647" s="46"/>
      <c r="M647" s="46"/>
      <c r="N647" s="46"/>
      <c r="O647" s="46"/>
      <c r="P647" s="46"/>
      <c r="Q647" s="46"/>
      <c r="R647" s="46"/>
      <c r="S647" s="46"/>
      <c r="T647" s="46"/>
      <c r="U647" s="31">
        <v>21928.908300433162</v>
      </c>
      <c r="V647" s="31">
        <v>7325.1956882603317</v>
      </c>
      <c r="W647" s="31">
        <v>509.2864030576788</v>
      </c>
      <c r="X647" s="31">
        <v>3115.2368039159041</v>
      </c>
      <c r="Y647" s="31">
        <v>4570.454264154484</v>
      </c>
      <c r="Z647" s="259">
        <v>6408.7351410447673</v>
      </c>
      <c r="AA647" s="252">
        <f t="shared" si="53"/>
        <v>0</v>
      </c>
      <c r="AB647" s="252">
        <f t="shared" si="54"/>
        <v>0</v>
      </c>
      <c r="AC647" s="252">
        <f t="shared" si="55"/>
        <v>0</v>
      </c>
      <c r="AD647" s="252">
        <f t="shared" si="56"/>
        <v>0</v>
      </c>
      <c r="AE647" s="252">
        <f t="shared" si="57"/>
        <v>0</v>
      </c>
      <c r="AF647" s="273">
        <f t="shared" si="58"/>
        <v>0</v>
      </c>
    </row>
    <row r="648" spans="1:32" ht="20.100000000000001" customHeight="1">
      <c r="A648" s="233">
        <v>1982</v>
      </c>
      <c r="B648" s="228">
        <v>25044.434711967027</v>
      </c>
      <c r="C648" s="46">
        <v>7810.3007769325814</v>
      </c>
      <c r="D648" s="46">
        <v>624.86696997915203</v>
      </c>
      <c r="E648" s="46">
        <v>3277.7627691221314</v>
      </c>
      <c r="F648" s="46">
        <v>7059.4744560554982</v>
      </c>
      <c r="G648" s="309">
        <v>6272.0297398776611</v>
      </c>
      <c r="H648" s="46"/>
      <c r="I648" s="46"/>
      <c r="J648" s="46"/>
      <c r="K648" s="46"/>
      <c r="L648" s="46"/>
      <c r="M648" s="46"/>
      <c r="N648" s="46"/>
      <c r="O648" s="46"/>
      <c r="P648" s="46"/>
      <c r="Q648" s="46"/>
      <c r="R648" s="46"/>
      <c r="S648" s="46"/>
      <c r="T648" s="46"/>
      <c r="U648" s="31">
        <v>25044.434711967027</v>
      </c>
      <c r="V648" s="31">
        <v>7810.3007769325814</v>
      </c>
      <c r="W648" s="31">
        <v>624.86696997915203</v>
      </c>
      <c r="X648" s="31">
        <v>3277.7627691221314</v>
      </c>
      <c r="Y648" s="31">
        <v>7059.4744560554982</v>
      </c>
      <c r="Z648" s="259">
        <v>6272.0297398776611</v>
      </c>
      <c r="AA648" s="252">
        <f t="shared" si="53"/>
        <v>0</v>
      </c>
      <c r="AB648" s="252">
        <f t="shared" si="54"/>
        <v>0</v>
      </c>
      <c r="AC648" s="252">
        <f t="shared" si="55"/>
        <v>0</v>
      </c>
      <c r="AD648" s="252">
        <f t="shared" si="56"/>
        <v>0</v>
      </c>
      <c r="AE648" s="252">
        <f t="shared" si="57"/>
        <v>0</v>
      </c>
      <c r="AF648" s="273">
        <f t="shared" si="58"/>
        <v>0</v>
      </c>
    </row>
    <row r="649" spans="1:32" ht="20.100000000000001" customHeight="1">
      <c r="A649" s="233">
        <v>1983</v>
      </c>
      <c r="B649" s="228">
        <v>22347.677544573136</v>
      </c>
      <c r="C649" s="46">
        <v>6510.0957767403534</v>
      </c>
      <c r="D649" s="46">
        <v>613.58337901320351</v>
      </c>
      <c r="E649" s="46">
        <v>2717.53563350987</v>
      </c>
      <c r="F649" s="46">
        <v>6027.3027451818562</v>
      </c>
      <c r="G649" s="309">
        <v>6479.1600101278564</v>
      </c>
      <c r="H649" s="46"/>
      <c r="I649" s="46"/>
      <c r="J649" s="46"/>
      <c r="K649" s="46"/>
      <c r="L649" s="46"/>
      <c r="M649" s="46"/>
      <c r="N649" s="46"/>
      <c r="O649" s="46"/>
      <c r="P649" s="46"/>
      <c r="Q649" s="46"/>
      <c r="R649" s="46"/>
      <c r="S649" s="46"/>
      <c r="T649" s="46"/>
      <c r="U649" s="31">
        <v>22347.677544573136</v>
      </c>
      <c r="V649" s="31">
        <v>6510.0957767403534</v>
      </c>
      <c r="W649" s="31">
        <v>613.58337901320351</v>
      </c>
      <c r="X649" s="31">
        <v>2717.53563350987</v>
      </c>
      <c r="Y649" s="31">
        <v>6027.3027451818562</v>
      </c>
      <c r="Z649" s="259">
        <v>6479.1600101278564</v>
      </c>
      <c r="AA649" s="252">
        <f t="shared" si="53"/>
        <v>0</v>
      </c>
      <c r="AB649" s="252">
        <f t="shared" si="54"/>
        <v>0</v>
      </c>
      <c r="AC649" s="252">
        <f t="shared" si="55"/>
        <v>0</v>
      </c>
      <c r="AD649" s="252">
        <f t="shared" si="56"/>
        <v>0</v>
      </c>
      <c r="AE649" s="252">
        <f t="shared" si="57"/>
        <v>0</v>
      </c>
      <c r="AF649" s="273">
        <f t="shared" si="58"/>
        <v>0</v>
      </c>
    </row>
    <row r="650" spans="1:32" ht="20.100000000000001" customHeight="1">
      <c r="A650" s="233">
        <v>1984</v>
      </c>
      <c r="B650" s="228">
        <v>19372.328313193095</v>
      </c>
      <c r="C650" s="46">
        <v>4908.3781896471228</v>
      </c>
      <c r="D650" s="46">
        <v>577.59787268936759</v>
      </c>
      <c r="E650" s="46">
        <v>2783.5075536510994</v>
      </c>
      <c r="F650" s="46">
        <v>4508.4790769653819</v>
      </c>
      <c r="G650" s="309">
        <v>6594.3656202401253</v>
      </c>
      <c r="H650" s="46"/>
      <c r="I650" s="46"/>
      <c r="J650" s="46"/>
      <c r="K650" s="46"/>
      <c r="L650" s="46"/>
      <c r="M650" s="46"/>
      <c r="N650" s="46"/>
      <c r="O650" s="46"/>
      <c r="P650" s="46"/>
      <c r="Q650" s="46"/>
      <c r="R650" s="46"/>
      <c r="S650" s="46"/>
      <c r="T650" s="46"/>
      <c r="U650" s="31">
        <v>19372.328313193095</v>
      </c>
      <c r="V650" s="31">
        <v>4908.3781896471228</v>
      </c>
      <c r="W650" s="31">
        <v>577.59787268936759</v>
      </c>
      <c r="X650" s="31">
        <v>2783.5075536510994</v>
      </c>
      <c r="Y650" s="31">
        <v>4508.4790769653819</v>
      </c>
      <c r="Z650" s="259">
        <v>6594.3656202401253</v>
      </c>
      <c r="AA650" s="252">
        <f t="shared" si="53"/>
        <v>0</v>
      </c>
      <c r="AB650" s="252">
        <f t="shared" si="54"/>
        <v>0</v>
      </c>
      <c r="AC650" s="252">
        <f t="shared" si="55"/>
        <v>0</v>
      </c>
      <c r="AD650" s="252">
        <f t="shared" si="56"/>
        <v>0</v>
      </c>
      <c r="AE650" s="252">
        <f t="shared" si="57"/>
        <v>0</v>
      </c>
      <c r="AF650" s="273">
        <f t="shared" si="58"/>
        <v>0</v>
      </c>
    </row>
    <row r="651" spans="1:32" ht="20.100000000000001" customHeight="1">
      <c r="A651" s="233">
        <v>1985</v>
      </c>
      <c r="B651" s="228">
        <v>18868.157403025962</v>
      </c>
      <c r="C651" s="46">
        <v>4572.0338237539463</v>
      </c>
      <c r="D651" s="46">
        <v>593.45589242529525</v>
      </c>
      <c r="E651" s="46">
        <v>3095.6054835499922</v>
      </c>
      <c r="F651" s="46">
        <v>4005.4270004499454</v>
      </c>
      <c r="G651" s="309">
        <v>6601.6352028467836</v>
      </c>
      <c r="H651" s="46"/>
      <c r="I651" s="46"/>
      <c r="J651" s="46"/>
      <c r="K651" s="46"/>
      <c r="L651" s="46"/>
      <c r="M651" s="46"/>
      <c r="N651" s="46"/>
      <c r="O651" s="46"/>
      <c r="P651" s="46"/>
      <c r="Q651" s="46"/>
      <c r="R651" s="46"/>
      <c r="S651" s="46"/>
      <c r="T651" s="46"/>
      <c r="U651" s="31">
        <v>18868.157403025962</v>
      </c>
      <c r="V651" s="31">
        <v>4572.0338237539463</v>
      </c>
      <c r="W651" s="31">
        <v>593.45589242529525</v>
      </c>
      <c r="X651" s="31">
        <v>3095.6054835499922</v>
      </c>
      <c r="Y651" s="31">
        <v>4005.4270004499454</v>
      </c>
      <c r="Z651" s="259">
        <v>6601.6352028467836</v>
      </c>
      <c r="AA651" s="252">
        <f t="shared" si="53"/>
        <v>0</v>
      </c>
      <c r="AB651" s="252">
        <f t="shared" si="54"/>
        <v>0</v>
      </c>
      <c r="AC651" s="252">
        <f t="shared" si="55"/>
        <v>0</v>
      </c>
      <c r="AD651" s="252">
        <f t="shared" si="56"/>
        <v>0</v>
      </c>
      <c r="AE651" s="252">
        <f t="shared" si="57"/>
        <v>0</v>
      </c>
      <c r="AF651" s="273">
        <f t="shared" si="58"/>
        <v>0</v>
      </c>
    </row>
    <row r="652" spans="1:32" ht="20.100000000000001" customHeight="1">
      <c r="A652" s="233">
        <v>1986</v>
      </c>
      <c r="B652" s="228">
        <v>17654.981630307135</v>
      </c>
      <c r="C652" s="46">
        <v>3821.1550047507894</v>
      </c>
      <c r="D652" s="46">
        <v>491.14116893676157</v>
      </c>
      <c r="E652" s="46">
        <v>2952.7108387096778</v>
      </c>
      <c r="F652" s="46">
        <v>3862.1417487314102</v>
      </c>
      <c r="G652" s="309">
        <v>6527.83286917849</v>
      </c>
      <c r="H652" s="46"/>
      <c r="I652" s="46"/>
      <c r="J652" s="46"/>
      <c r="K652" s="46"/>
      <c r="L652" s="46"/>
      <c r="M652" s="46"/>
      <c r="N652" s="46"/>
      <c r="O652" s="46"/>
      <c r="P652" s="46"/>
      <c r="Q652" s="46"/>
      <c r="R652" s="46"/>
      <c r="S652" s="46"/>
      <c r="T652" s="46"/>
      <c r="U652" s="31">
        <v>17654.981630307135</v>
      </c>
      <c r="V652" s="31">
        <v>3821.1550047507894</v>
      </c>
      <c r="W652" s="31">
        <v>491.14116893676157</v>
      </c>
      <c r="X652" s="31">
        <v>2952.7108387096778</v>
      </c>
      <c r="Y652" s="31">
        <v>3862.1417487314102</v>
      </c>
      <c r="Z652" s="259">
        <v>6527.83286917849</v>
      </c>
      <c r="AA652" s="252">
        <f t="shared" si="53"/>
        <v>0</v>
      </c>
      <c r="AB652" s="252">
        <f t="shared" si="54"/>
        <v>0</v>
      </c>
      <c r="AC652" s="252">
        <f t="shared" si="55"/>
        <v>0</v>
      </c>
      <c r="AD652" s="252">
        <f t="shared" si="56"/>
        <v>0</v>
      </c>
      <c r="AE652" s="252">
        <f t="shared" si="57"/>
        <v>0</v>
      </c>
      <c r="AF652" s="273">
        <f t="shared" si="58"/>
        <v>0</v>
      </c>
    </row>
    <row r="653" spans="1:32" ht="20.100000000000001" customHeight="1">
      <c r="A653" s="233">
        <v>1987</v>
      </c>
      <c r="B653" s="228">
        <v>17386.616001700779</v>
      </c>
      <c r="C653" s="46">
        <v>3700.1508558561031</v>
      </c>
      <c r="D653" s="46">
        <v>499.52762168172336</v>
      </c>
      <c r="E653" s="46">
        <v>2644.0851151340075</v>
      </c>
      <c r="F653" s="46">
        <v>3826.7520178852656</v>
      </c>
      <c r="G653" s="309">
        <v>6716.1003911436801</v>
      </c>
      <c r="H653" s="46"/>
      <c r="I653" s="46"/>
      <c r="J653" s="46"/>
      <c r="K653" s="46"/>
      <c r="L653" s="46"/>
      <c r="M653" s="46"/>
      <c r="N653" s="46"/>
      <c r="O653" s="46"/>
      <c r="P653" s="46"/>
      <c r="Q653" s="46"/>
      <c r="R653" s="46"/>
      <c r="S653" s="46"/>
      <c r="T653" s="46"/>
      <c r="U653" s="31">
        <v>17386.616001700779</v>
      </c>
      <c r="V653" s="31">
        <v>3700.1508558561031</v>
      </c>
      <c r="W653" s="31">
        <v>499.52762168172336</v>
      </c>
      <c r="X653" s="31">
        <v>2644.0851151340075</v>
      </c>
      <c r="Y653" s="31">
        <v>3826.7520178852656</v>
      </c>
      <c r="Z653" s="259">
        <v>6716.1003911436801</v>
      </c>
      <c r="AA653" s="252">
        <f t="shared" si="53"/>
        <v>0</v>
      </c>
      <c r="AB653" s="252">
        <f t="shared" si="54"/>
        <v>0</v>
      </c>
      <c r="AC653" s="252">
        <f t="shared" si="55"/>
        <v>0</v>
      </c>
      <c r="AD653" s="252">
        <f t="shared" si="56"/>
        <v>0</v>
      </c>
      <c r="AE653" s="252">
        <f t="shared" si="57"/>
        <v>0</v>
      </c>
      <c r="AF653" s="273">
        <f t="shared" si="58"/>
        <v>0</v>
      </c>
    </row>
    <row r="654" spans="1:32" ht="20.100000000000001" customHeight="1">
      <c r="A654" s="233">
        <v>1988</v>
      </c>
      <c r="B654" s="228">
        <v>18073.581219263328</v>
      </c>
      <c r="C654" s="46">
        <v>3853.8097975559526</v>
      </c>
      <c r="D654" s="46">
        <v>568.44901514940921</v>
      </c>
      <c r="E654" s="46">
        <v>2742.5088097576631</v>
      </c>
      <c r="F654" s="46">
        <v>3878.5418679040131</v>
      </c>
      <c r="G654" s="309">
        <v>7030.2717288962867</v>
      </c>
      <c r="H654" s="46"/>
      <c r="I654" s="46"/>
      <c r="J654" s="46"/>
      <c r="K654" s="46"/>
      <c r="L654" s="46"/>
      <c r="M654" s="46"/>
      <c r="N654" s="46"/>
      <c r="O654" s="46"/>
      <c r="P654" s="46"/>
      <c r="Q654" s="46"/>
      <c r="R654" s="46"/>
      <c r="S654" s="46"/>
      <c r="T654" s="46"/>
      <c r="U654" s="31">
        <v>18073.581219263328</v>
      </c>
      <c r="V654" s="31">
        <v>3853.8097975559526</v>
      </c>
      <c r="W654" s="31">
        <v>568.44901514940921</v>
      </c>
      <c r="X654" s="31">
        <v>2742.5088097576631</v>
      </c>
      <c r="Y654" s="31">
        <v>3878.5418679040131</v>
      </c>
      <c r="Z654" s="259">
        <v>7030.2717288962867</v>
      </c>
      <c r="AA654" s="252">
        <f t="shared" si="53"/>
        <v>0</v>
      </c>
      <c r="AB654" s="252">
        <f t="shared" si="54"/>
        <v>0</v>
      </c>
      <c r="AC654" s="252">
        <f t="shared" si="55"/>
        <v>0</v>
      </c>
      <c r="AD654" s="252">
        <f t="shared" si="56"/>
        <v>0</v>
      </c>
      <c r="AE654" s="252">
        <f t="shared" si="57"/>
        <v>0</v>
      </c>
      <c r="AF654" s="273">
        <f t="shared" si="58"/>
        <v>0</v>
      </c>
    </row>
    <row r="655" spans="1:32" ht="20.100000000000001" customHeight="1">
      <c r="A655" s="233">
        <v>1989</v>
      </c>
      <c r="B655" s="228">
        <v>19277.509266110712</v>
      </c>
      <c r="C655" s="46">
        <v>4502.188850254016</v>
      </c>
      <c r="D655" s="46">
        <v>593.45589242529513</v>
      </c>
      <c r="E655" s="46">
        <v>2820.6334520301716</v>
      </c>
      <c r="F655" s="46">
        <v>3889.763002074742</v>
      </c>
      <c r="G655" s="309">
        <v>7471.4680693264836</v>
      </c>
      <c r="H655" s="46"/>
      <c r="I655" s="46"/>
      <c r="J655" s="46"/>
      <c r="K655" s="46"/>
      <c r="L655" s="46"/>
      <c r="M655" s="46"/>
      <c r="N655" s="46"/>
      <c r="O655" s="46"/>
      <c r="P655" s="46"/>
      <c r="Q655" s="46"/>
      <c r="R655" s="46"/>
      <c r="S655" s="46"/>
      <c r="T655" s="46"/>
      <c r="U655" s="31">
        <v>19277.509266110712</v>
      </c>
      <c r="V655" s="31">
        <v>4502.188850254016</v>
      </c>
      <c r="W655" s="31">
        <v>593.45589242529513</v>
      </c>
      <c r="X655" s="31">
        <v>2820.6334520301716</v>
      </c>
      <c r="Y655" s="31">
        <v>3889.763002074742</v>
      </c>
      <c r="Z655" s="259">
        <v>7471.4680693264836</v>
      </c>
      <c r="AA655" s="252">
        <f t="shared" si="53"/>
        <v>0</v>
      </c>
      <c r="AB655" s="252">
        <f t="shared" si="54"/>
        <v>0</v>
      </c>
      <c r="AC655" s="252">
        <f t="shared" si="55"/>
        <v>0</v>
      </c>
      <c r="AD655" s="252">
        <f t="shared" si="56"/>
        <v>0</v>
      </c>
      <c r="AE655" s="252">
        <f t="shared" si="57"/>
        <v>0</v>
      </c>
      <c r="AF655" s="273">
        <f t="shared" si="58"/>
        <v>0</v>
      </c>
    </row>
    <row r="656" spans="1:32" ht="20.100000000000001" customHeight="1">
      <c r="A656" s="233">
        <v>1990</v>
      </c>
      <c r="B656" s="228">
        <v>28490.903256638354</v>
      </c>
      <c r="C656" s="46">
        <v>6099.7338804888104</v>
      </c>
      <c r="D656" s="46">
        <v>1304.3221232800552</v>
      </c>
      <c r="E656" s="46">
        <v>4377.9179879955063</v>
      </c>
      <c r="F656" s="46">
        <v>4672.4802686914154</v>
      </c>
      <c r="G656" s="309">
        <v>12036.448996182569</v>
      </c>
      <c r="H656" s="46"/>
      <c r="I656" s="46"/>
      <c r="J656" s="46"/>
      <c r="K656" s="46"/>
      <c r="L656" s="46"/>
      <c r="M656" s="46"/>
      <c r="N656" s="46"/>
      <c r="O656" s="46"/>
      <c r="P656" s="46"/>
      <c r="Q656" s="46"/>
      <c r="R656" s="46"/>
      <c r="S656" s="46"/>
      <c r="T656" s="46"/>
      <c r="U656" s="31">
        <v>28490.903256638354</v>
      </c>
      <c r="V656" s="31">
        <v>6099.7338804888104</v>
      </c>
      <c r="W656" s="31">
        <v>1304.3221232800552</v>
      </c>
      <c r="X656" s="31">
        <v>4377.9179879955063</v>
      </c>
      <c r="Y656" s="31">
        <v>4672.4802686914154</v>
      </c>
      <c r="Z656" s="259">
        <v>12036.448996182569</v>
      </c>
      <c r="AA656" s="252">
        <f t="shared" si="53"/>
        <v>0</v>
      </c>
      <c r="AB656" s="252">
        <f t="shared" si="54"/>
        <v>0</v>
      </c>
      <c r="AC656" s="252">
        <f t="shared" si="55"/>
        <v>0</v>
      </c>
      <c r="AD656" s="252">
        <f t="shared" si="56"/>
        <v>0</v>
      </c>
      <c r="AE656" s="252">
        <f t="shared" si="57"/>
        <v>0</v>
      </c>
      <c r="AF656" s="273">
        <f t="shared" si="58"/>
        <v>0</v>
      </c>
    </row>
    <row r="657" spans="1:32" ht="20.100000000000001" customHeight="1">
      <c r="A657" s="233">
        <v>1991</v>
      </c>
      <c r="B657" s="228">
        <v>22027.758382078304</v>
      </c>
      <c r="C657" s="46">
        <v>5179.4129699299747</v>
      </c>
      <c r="D657" s="46">
        <v>724.28455524669891</v>
      </c>
      <c r="E657" s="46">
        <v>3007.7319542930509</v>
      </c>
      <c r="F657" s="46">
        <v>5294.3037345831799</v>
      </c>
      <c r="G657" s="309">
        <v>7822.0251680253978</v>
      </c>
      <c r="H657" s="46"/>
      <c r="I657" s="46"/>
      <c r="J657" s="46"/>
      <c r="K657" s="46"/>
      <c r="L657" s="46"/>
      <c r="M657" s="46"/>
      <c r="N657" s="46"/>
      <c r="O657" s="46"/>
      <c r="P657" s="46"/>
      <c r="Q657" s="46"/>
      <c r="R657" s="46"/>
      <c r="S657" s="46"/>
      <c r="T657" s="46"/>
      <c r="U657" s="31">
        <v>22027.758382078304</v>
      </c>
      <c r="V657" s="31">
        <v>5179.4129699299747</v>
      </c>
      <c r="W657" s="31">
        <v>724.28455524669891</v>
      </c>
      <c r="X657" s="31">
        <v>3007.7319542930509</v>
      </c>
      <c r="Y657" s="31">
        <v>5294.3037345831799</v>
      </c>
      <c r="Z657" s="259">
        <v>7822.0251680253978</v>
      </c>
      <c r="AA657" s="252">
        <f t="shared" si="53"/>
        <v>0</v>
      </c>
      <c r="AB657" s="252">
        <f t="shared" si="54"/>
        <v>0</v>
      </c>
      <c r="AC657" s="252">
        <f t="shared" si="55"/>
        <v>0</v>
      </c>
      <c r="AD657" s="252">
        <f t="shared" si="56"/>
        <v>0</v>
      </c>
      <c r="AE657" s="252">
        <f t="shared" si="57"/>
        <v>0</v>
      </c>
      <c r="AF657" s="273">
        <f t="shared" si="58"/>
        <v>0</v>
      </c>
    </row>
    <row r="658" spans="1:32" ht="20.100000000000001" customHeight="1">
      <c r="A658" s="233">
        <v>1992</v>
      </c>
      <c r="B658" s="228">
        <v>30811.419933734582</v>
      </c>
      <c r="C658" s="46">
        <v>7905.5439226143071</v>
      </c>
      <c r="D658" s="46">
        <v>831.63115038220963</v>
      </c>
      <c r="E658" s="46">
        <v>3333.4516166907397</v>
      </c>
      <c r="F658" s="46">
        <v>9811.9323517185385</v>
      </c>
      <c r="G658" s="309">
        <v>8928.8608923287866</v>
      </c>
      <c r="H658" s="46"/>
      <c r="I658" s="46"/>
      <c r="J658" s="46"/>
      <c r="K658" s="46"/>
      <c r="L658" s="46"/>
      <c r="M658" s="46"/>
      <c r="N658" s="46"/>
      <c r="O658" s="46"/>
      <c r="P658" s="46"/>
      <c r="Q658" s="46"/>
      <c r="R658" s="46"/>
      <c r="S658" s="46"/>
      <c r="T658" s="46"/>
      <c r="U658" s="31">
        <v>30811.419933734582</v>
      </c>
      <c r="V658" s="31">
        <v>7905.5439226143071</v>
      </c>
      <c r="W658" s="31">
        <v>831.63115038220963</v>
      </c>
      <c r="X658" s="31">
        <v>3333.4516166907397</v>
      </c>
      <c r="Y658" s="31">
        <v>9811.9323517185385</v>
      </c>
      <c r="Z658" s="259">
        <v>8928.8608923287866</v>
      </c>
      <c r="AA658" s="252">
        <f t="shared" si="53"/>
        <v>0</v>
      </c>
      <c r="AB658" s="252">
        <f t="shared" si="54"/>
        <v>0</v>
      </c>
      <c r="AC658" s="252">
        <f t="shared" si="55"/>
        <v>0</v>
      </c>
      <c r="AD658" s="252">
        <f t="shared" si="56"/>
        <v>0</v>
      </c>
      <c r="AE658" s="252">
        <f t="shared" si="57"/>
        <v>0</v>
      </c>
      <c r="AF658" s="273">
        <f t="shared" si="58"/>
        <v>0</v>
      </c>
    </row>
    <row r="659" spans="1:32" ht="20.100000000000001" customHeight="1">
      <c r="A659" s="233">
        <v>1993</v>
      </c>
      <c r="B659" s="228">
        <v>34523.462042935411</v>
      </c>
      <c r="C659" s="46">
        <v>9230.4214329259921</v>
      </c>
      <c r="D659" s="46">
        <v>1081.0899993050728</v>
      </c>
      <c r="E659" s="46">
        <v>4358.4202140266407</v>
      </c>
      <c r="F659" s="46">
        <v>9237.4102821772303</v>
      </c>
      <c r="G659" s="309">
        <v>10616.120114500471</v>
      </c>
      <c r="H659" s="46"/>
      <c r="I659" s="46"/>
      <c r="J659" s="46"/>
      <c r="K659" s="46"/>
      <c r="L659" s="46"/>
      <c r="M659" s="46"/>
      <c r="N659" s="46"/>
      <c r="O659" s="46"/>
      <c r="P659" s="46"/>
      <c r="Q659" s="46"/>
      <c r="R659" s="46"/>
      <c r="S659" s="46"/>
      <c r="T659" s="46"/>
      <c r="U659" s="31">
        <v>34523.462042935411</v>
      </c>
      <c r="V659" s="31">
        <v>9230.4214329259921</v>
      </c>
      <c r="W659" s="31">
        <v>1081.0899993050728</v>
      </c>
      <c r="X659" s="31">
        <v>4358.4202140266407</v>
      </c>
      <c r="Y659" s="31">
        <v>9237.4102821772303</v>
      </c>
      <c r="Z659" s="259">
        <v>10616.120114500471</v>
      </c>
      <c r="AA659" s="252">
        <f t="shared" si="53"/>
        <v>0</v>
      </c>
      <c r="AB659" s="252">
        <f t="shared" si="54"/>
        <v>0</v>
      </c>
      <c r="AC659" s="252">
        <f t="shared" si="55"/>
        <v>0</v>
      </c>
      <c r="AD659" s="252">
        <f t="shared" si="56"/>
        <v>0</v>
      </c>
      <c r="AE659" s="252">
        <f t="shared" si="57"/>
        <v>0</v>
      </c>
      <c r="AF659" s="273">
        <f t="shared" si="58"/>
        <v>0</v>
      </c>
    </row>
    <row r="660" spans="1:32" ht="20.100000000000001" customHeight="1">
      <c r="A660" s="233">
        <v>1994</v>
      </c>
      <c r="B660" s="228">
        <v>37657.938135978206</v>
      </c>
      <c r="C660" s="46">
        <v>9852.6766513799266</v>
      </c>
      <c r="D660" s="46">
        <v>1244.2446254343292</v>
      </c>
      <c r="E660" s="46">
        <v>4760.6619619322746</v>
      </c>
      <c r="F660" s="46">
        <v>11305.033727759033</v>
      </c>
      <c r="G660" s="309">
        <v>10495.321169472645</v>
      </c>
      <c r="H660" s="46"/>
      <c r="I660" s="46"/>
      <c r="J660" s="46"/>
      <c r="K660" s="46"/>
      <c r="L660" s="46"/>
      <c r="M660" s="46"/>
      <c r="N660" s="46"/>
      <c r="O660" s="46"/>
      <c r="P660" s="46"/>
      <c r="Q660" s="46"/>
      <c r="R660" s="46"/>
      <c r="S660" s="46"/>
      <c r="T660" s="46"/>
      <c r="U660" s="31">
        <v>37657.938135978206</v>
      </c>
      <c r="V660" s="31">
        <v>9852.6766513799266</v>
      </c>
      <c r="W660" s="31">
        <v>1244.2446254343292</v>
      </c>
      <c r="X660" s="31">
        <v>4760.6619619322746</v>
      </c>
      <c r="Y660" s="31">
        <v>11305.033727759033</v>
      </c>
      <c r="Z660" s="259">
        <v>10495.321169472645</v>
      </c>
      <c r="AA660" s="252">
        <f t="shared" si="53"/>
        <v>0</v>
      </c>
      <c r="AB660" s="252">
        <f t="shared" si="54"/>
        <v>0</v>
      </c>
      <c r="AC660" s="252">
        <f t="shared" si="55"/>
        <v>0</v>
      </c>
      <c r="AD660" s="252">
        <f t="shared" si="56"/>
        <v>0</v>
      </c>
      <c r="AE660" s="252">
        <f t="shared" si="57"/>
        <v>0</v>
      </c>
      <c r="AF660" s="273">
        <f t="shared" si="58"/>
        <v>0</v>
      </c>
    </row>
    <row r="661" spans="1:32" ht="20.100000000000001" customHeight="1">
      <c r="A661" s="233">
        <v>1995</v>
      </c>
      <c r="B661" s="228">
        <v>41130.516468959773</v>
      </c>
      <c r="C661" s="46">
        <v>10431.392146093644</v>
      </c>
      <c r="D661" s="46">
        <v>1299.1377706740791</v>
      </c>
      <c r="E661" s="46">
        <v>5319.6871799711125</v>
      </c>
      <c r="F661" s="46">
        <v>12952.814122522188</v>
      </c>
      <c r="G661" s="309">
        <v>11127.485249698742</v>
      </c>
      <c r="H661" s="46"/>
      <c r="I661" s="46"/>
      <c r="J661" s="46"/>
      <c r="K661" s="46"/>
      <c r="L661" s="46"/>
      <c r="M661" s="46"/>
      <c r="N661" s="46"/>
      <c r="O661" s="46"/>
      <c r="P661" s="46"/>
      <c r="Q661" s="46"/>
      <c r="R661" s="46"/>
      <c r="S661" s="46"/>
      <c r="T661" s="46"/>
      <c r="U661" s="31">
        <v>41130.516468959773</v>
      </c>
      <c r="V661" s="31">
        <v>10431.392146093644</v>
      </c>
      <c r="W661" s="31">
        <v>1299.1377706740791</v>
      </c>
      <c r="X661" s="31">
        <v>5319.6871799711125</v>
      </c>
      <c r="Y661" s="31">
        <v>12952.814122522188</v>
      </c>
      <c r="Z661" s="259">
        <v>11127.485249698742</v>
      </c>
      <c r="AA661" s="252">
        <f t="shared" si="53"/>
        <v>0</v>
      </c>
      <c r="AB661" s="252">
        <f t="shared" si="54"/>
        <v>0</v>
      </c>
      <c r="AC661" s="252">
        <f t="shared" si="55"/>
        <v>0</v>
      </c>
      <c r="AD661" s="252">
        <f t="shared" si="56"/>
        <v>0</v>
      </c>
      <c r="AE661" s="252">
        <f t="shared" si="57"/>
        <v>0</v>
      </c>
      <c r="AF661" s="273">
        <f t="shared" si="58"/>
        <v>0</v>
      </c>
    </row>
    <row r="662" spans="1:32" ht="20.100000000000001" customHeight="1">
      <c r="A662" s="233">
        <v>1996</v>
      </c>
      <c r="B662" s="228">
        <v>43415.505839291625</v>
      </c>
      <c r="C662" s="46">
        <v>10952.054675820404</v>
      </c>
      <c r="D662" s="46">
        <v>1372.3286309937455</v>
      </c>
      <c r="E662" s="46">
        <v>5202.5669897608732</v>
      </c>
      <c r="F662" s="46">
        <v>13544.254209736286</v>
      </c>
      <c r="G662" s="309">
        <v>12344.301332980309</v>
      </c>
      <c r="H662" s="46"/>
      <c r="I662" s="46"/>
      <c r="J662" s="46"/>
      <c r="K662" s="46"/>
      <c r="L662" s="46"/>
      <c r="M662" s="46"/>
      <c r="N662" s="46"/>
      <c r="O662" s="46"/>
      <c r="P662" s="46"/>
      <c r="Q662" s="46"/>
      <c r="R662" s="46"/>
      <c r="S662" s="46"/>
      <c r="T662" s="46"/>
      <c r="U662" s="31">
        <v>43415.505839291625</v>
      </c>
      <c r="V662" s="31">
        <v>10952.054675820404</v>
      </c>
      <c r="W662" s="31">
        <v>1372.3286309937455</v>
      </c>
      <c r="X662" s="31">
        <v>5202.5669897608732</v>
      </c>
      <c r="Y662" s="31">
        <v>13544.254209736286</v>
      </c>
      <c r="Z662" s="259">
        <v>12344.301332980309</v>
      </c>
      <c r="AA662" s="252">
        <f t="shared" si="53"/>
        <v>0</v>
      </c>
      <c r="AB662" s="252">
        <f t="shared" si="54"/>
        <v>0</v>
      </c>
      <c r="AC662" s="252">
        <f t="shared" si="55"/>
        <v>0</v>
      </c>
      <c r="AD662" s="252">
        <f t="shared" si="56"/>
        <v>0</v>
      </c>
      <c r="AE662" s="252">
        <f t="shared" si="57"/>
        <v>0</v>
      </c>
      <c r="AF662" s="273">
        <f t="shared" si="58"/>
        <v>0</v>
      </c>
    </row>
    <row r="663" spans="1:32" ht="20.100000000000001" customHeight="1">
      <c r="A663" s="233">
        <v>1997</v>
      </c>
      <c r="B663" s="228">
        <v>43394.806808059919</v>
      </c>
      <c r="C663" s="46">
        <v>11499.9295328848</v>
      </c>
      <c r="D663" s="46">
        <v>1450.0939200833911</v>
      </c>
      <c r="E663" s="46">
        <v>4726.3405378911893</v>
      </c>
      <c r="F663" s="46">
        <v>13527.50882489689</v>
      </c>
      <c r="G663" s="309">
        <v>12190.933992303653</v>
      </c>
      <c r="H663" s="46"/>
      <c r="I663" s="46"/>
      <c r="J663" s="46"/>
      <c r="K663" s="46"/>
      <c r="L663" s="46"/>
      <c r="M663" s="46"/>
      <c r="N663" s="46"/>
      <c r="O663" s="46"/>
      <c r="P663" s="46"/>
      <c r="Q663" s="46"/>
      <c r="R663" s="46"/>
      <c r="S663" s="46"/>
      <c r="T663" s="46"/>
      <c r="U663" s="31">
        <v>43394.806808059919</v>
      </c>
      <c r="V663" s="31">
        <v>11499.9295328848</v>
      </c>
      <c r="W663" s="31">
        <v>1450.0939200833911</v>
      </c>
      <c r="X663" s="31">
        <v>4726.3405378911893</v>
      </c>
      <c r="Y663" s="31">
        <v>13527.50882489689</v>
      </c>
      <c r="Z663" s="259">
        <v>12190.933992303653</v>
      </c>
      <c r="AA663" s="252">
        <f t="shared" si="53"/>
        <v>0</v>
      </c>
      <c r="AB663" s="252">
        <f t="shared" si="54"/>
        <v>0</v>
      </c>
      <c r="AC663" s="252">
        <f t="shared" si="55"/>
        <v>0</v>
      </c>
      <c r="AD663" s="252">
        <f t="shared" si="56"/>
        <v>0</v>
      </c>
      <c r="AE663" s="252">
        <f t="shared" si="57"/>
        <v>0</v>
      </c>
      <c r="AF663" s="273">
        <f t="shared" si="58"/>
        <v>0</v>
      </c>
    </row>
    <row r="664" spans="1:32" ht="20.100000000000001" customHeight="1">
      <c r="A664" s="233">
        <v>1998</v>
      </c>
      <c r="B664" s="228">
        <v>48600.939713147418</v>
      </c>
      <c r="C664" s="46">
        <v>12241.91899162433</v>
      </c>
      <c r="D664" s="46">
        <v>1727.6092654621264</v>
      </c>
      <c r="E664" s="46">
        <v>6442.2781935483872</v>
      </c>
      <c r="F664" s="46">
        <v>14836.065702037247</v>
      </c>
      <c r="G664" s="309">
        <v>13353.067560475331</v>
      </c>
      <c r="H664" s="46"/>
      <c r="I664" s="46"/>
      <c r="J664" s="46"/>
      <c r="K664" s="46"/>
      <c r="L664" s="46"/>
      <c r="M664" s="46"/>
      <c r="N664" s="46"/>
      <c r="O664" s="46"/>
      <c r="P664" s="46"/>
      <c r="Q664" s="46"/>
      <c r="R664" s="46"/>
      <c r="S664" s="46"/>
      <c r="T664" s="46"/>
      <c r="U664" s="31">
        <v>48600.939713147418</v>
      </c>
      <c r="V664" s="31">
        <v>12241.91899162433</v>
      </c>
      <c r="W664" s="31">
        <v>1727.6092654621264</v>
      </c>
      <c r="X664" s="31">
        <v>6442.2781935483872</v>
      </c>
      <c r="Y664" s="31">
        <v>14836.065702037247</v>
      </c>
      <c r="Z664" s="259">
        <v>13353.067560475331</v>
      </c>
      <c r="AA664" s="252">
        <f t="shared" si="53"/>
        <v>0</v>
      </c>
      <c r="AB664" s="252">
        <f t="shared" si="54"/>
        <v>0</v>
      </c>
      <c r="AC664" s="252">
        <f t="shared" si="55"/>
        <v>0</v>
      </c>
      <c r="AD664" s="252">
        <f t="shared" si="56"/>
        <v>0</v>
      </c>
      <c r="AE664" s="252">
        <f t="shared" si="57"/>
        <v>0</v>
      </c>
      <c r="AF664" s="273">
        <f t="shared" si="58"/>
        <v>0</v>
      </c>
    </row>
    <row r="665" spans="1:32" ht="20.100000000000001" customHeight="1">
      <c r="A665" s="233">
        <v>1999</v>
      </c>
      <c r="B665" s="228">
        <v>51010.041871594804</v>
      </c>
      <c r="C665" s="46">
        <v>12633.776505286283</v>
      </c>
      <c r="D665" s="46">
        <v>2040.1952314107018</v>
      </c>
      <c r="E665" s="46">
        <v>7215.7789252447437</v>
      </c>
      <c r="F665" s="46">
        <v>13789.910731658543</v>
      </c>
      <c r="G665" s="309">
        <v>15330.380477994539</v>
      </c>
      <c r="H665" s="46"/>
      <c r="I665" s="46"/>
      <c r="J665" s="46"/>
      <c r="K665" s="46"/>
      <c r="L665" s="46"/>
      <c r="M665" s="46"/>
      <c r="N665" s="46"/>
      <c r="O665" s="46"/>
      <c r="P665" s="46"/>
      <c r="Q665" s="46"/>
      <c r="R665" s="46"/>
      <c r="S665" s="46"/>
      <c r="T665" s="46"/>
      <c r="U665" s="31">
        <v>51010.041871594804</v>
      </c>
      <c r="V665" s="31">
        <v>12633.776505286283</v>
      </c>
      <c r="W665" s="31">
        <v>2040.1952314107018</v>
      </c>
      <c r="X665" s="31">
        <v>7215.7789252447437</v>
      </c>
      <c r="Y665" s="31">
        <v>13789.910731658543</v>
      </c>
      <c r="Z665" s="259">
        <v>15330.380477994539</v>
      </c>
      <c r="AA665" s="252">
        <f t="shared" si="53"/>
        <v>0</v>
      </c>
      <c r="AB665" s="252">
        <f t="shared" si="54"/>
        <v>0</v>
      </c>
      <c r="AC665" s="252">
        <f t="shared" si="55"/>
        <v>0</v>
      </c>
      <c r="AD665" s="252">
        <f t="shared" si="56"/>
        <v>0</v>
      </c>
      <c r="AE665" s="252">
        <f t="shared" si="57"/>
        <v>0</v>
      </c>
      <c r="AF665" s="273">
        <f t="shared" si="58"/>
        <v>0</v>
      </c>
    </row>
    <row r="666" spans="1:32" ht="20.100000000000001" customHeight="1">
      <c r="A666" s="233">
        <v>2000</v>
      </c>
      <c r="B666" s="228">
        <v>55622.06252961656</v>
      </c>
      <c r="C666" s="46">
        <v>12987.536760675546</v>
      </c>
      <c r="D666" s="46">
        <v>2124.0597588603196</v>
      </c>
      <c r="E666" s="46">
        <v>7871.2246419515322</v>
      </c>
      <c r="F666" s="46">
        <v>13527.508824896888</v>
      </c>
      <c r="G666" s="309">
        <v>19111.732543232276</v>
      </c>
      <c r="H666" s="46"/>
      <c r="I666" s="46"/>
      <c r="J666" s="46"/>
      <c r="K666" s="46"/>
      <c r="L666" s="46"/>
      <c r="M666" s="46"/>
      <c r="N666" s="46"/>
      <c r="O666" s="46"/>
      <c r="P666" s="46"/>
      <c r="Q666" s="46"/>
      <c r="R666" s="46"/>
      <c r="S666" s="46"/>
      <c r="T666" s="46"/>
      <c r="U666" s="31">
        <v>55622.06252961656</v>
      </c>
      <c r="V666" s="31">
        <v>12987.536760675546</v>
      </c>
      <c r="W666" s="31">
        <v>2124.0597588603196</v>
      </c>
      <c r="X666" s="31">
        <v>7871.2246419515322</v>
      </c>
      <c r="Y666" s="31">
        <v>13527.508824896888</v>
      </c>
      <c r="Z666" s="259">
        <v>19111.732543232276</v>
      </c>
      <c r="AA666" s="252">
        <f t="shared" si="53"/>
        <v>0</v>
      </c>
      <c r="AB666" s="252">
        <f t="shared" si="54"/>
        <v>0</v>
      </c>
      <c r="AC666" s="252">
        <f t="shared" si="55"/>
        <v>0</v>
      </c>
      <c r="AD666" s="252">
        <f t="shared" si="56"/>
        <v>0</v>
      </c>
      <c r="AE666" s="252">
        <f t="shared" si="57"/>
        <v>0</v>
      </c>
      <c r="AF666" s="273">
        <f t="shared" si="58"/>
        <v>0</v>
      </c>
    </row>
    <row r="667" spans="1:32" ht="20.100000000000001" customHeight="1">
      <c r="A667" s="233">
        <v>2001</v>
      </c>
      <c r="B667" s="228">
        <v>57443.141650000005</v>
      </c>
      <c r="C667" s="46">
        <v>13212.492</v>
      </c>
      <c r="D667" s="46">
        <v>2194.201</v>
      </c>
      <c r="E667" s="46">
        <v>8321.2759999999998</v>
      </c>
      <c r="F667" s="46">
        <v>13812.352999999999</v>
      </c>
      <c r="G667" s="309">
        <v>19902.819650000001</v>
      </c>
      <c r="H667" s="46"/>
      <c r="I667" s="46"/>
      <c r="J667" s="46"/>
      <c r="K667" s="46"/>
      <c r="L667" s="46"/>
      <c r="M667" s="46"/>
      <c r="N667" s="46"/>
      <c r="O667" s="46"/>
      <c r="P667" s="46"/>
      <c r="Q667" s="46"/>
      <c r="R667" s="46"/>
      <c r="S667" s="46"/>
      <c r="T667" s="46"/>
      <c r="U667" s="31">
        <v>57443.141650000005</v>
      </c>
      <c r="V667" s="31">
        <v>13212.492</v>
      </c>
      <c r="W667" s="31">
        <v>2194.201</v>
      </c>
      <c r="X667" s="31">
        <v>8321.2759999999998</v>
      </c>
      <c r="Y667" s="31">
        <v>13812.352999999999</v>
      </c>
      <c r="Z667" s="259">
        <v>19902.819650000001</v>
      </c>
      <c r="AA667" s="252">
        <f t="shared" si="53"/>
        <v>0</v>
      </c>
      <c r="AB667" s="252">
        <f t="shared" si="54"/>
        <v>0</v>
      </c>
      <c r="AC667" s="252">
        <f t="shared" si="55"/>
        <v>0</v>
      </c>
      <c r="AD667" s="252">
        <f t="shared" si="56"/>
        <v>0</v>
      </c>
      <c r="AE667" s="252">
        <f t="shared" si="57"/>
        <v>0</v>
      </c>
      <c r="AF667" s="273">
        <f t="shared" si="58"/>
        <v>0</v>
      </c>
    </row>
    <row r="668" spans="1:32" ht="20.100000000000001" customHeight="1">
      <c r="A668" s="233">
        <v>2002</v>
      </c>
      <c r="B668" s="228">
        <v>65235.787900000003</v>
      </c>
      <c r="C668" s="46">
        <v>14919.231</v>
      </c>
      <c r="D668" s="46">
        <v>2412.009</v>
      </c>
      <c r="E668" s="46">
        <v>11598.235000000001</v>
      </c>
      <c r="F668" s="46">
        <v>15426.624</v>
      </c>
      <c r="G668" s="309">
        <v>20879.688899999997</v>
      </c>
      <c r="H668" s="46"/>
      <c r="I668" s="46"/>
      <c r="J668" s="46"/>
      <c r="K668" s="46"/>
      <c r="L668" s="46"/>
      <c r="M668" s="46"/>
      <c r="N668" s="46"/>
      <c r="O668" s="46"/>
      <c r="P668" s="46"/>
      <c r="Q668" s="46"/>
      <c r="R668" s="46"/>
      <c r="S668" s="46"/>
      <c r="T668" s="46"/>
      <c r="U668" s="31">
        <v>65235.787900000003</v>
      </c>
      <c r="V668" s="31">
        <v>14919.231</v>
      </c>
      <c r="W668" s="31">
        <v>2412.009</v>
      </c>
      <c r="X668" s="31">
        <v>11598.235000000001</v>
      </c>
      <c r="Y668" s="31">
        <v>15426.624</v>
      </c>
      <c r="Z668" s="259">
        <v>20879.688899999997</v>
      </c>
      <c r="AA668" s="252">
        <f t="shared" si="53"/>
        <v>0</v>
      </c>
      <c r="AB668" s="252">
        <f t="shared" si="54"/>
        <v>0</v>
      </c>
      <c r="AC668" s="252">
        <f t="shared" si="55"/>
        <v>0</v>
      </c>
      <c r="AD668" s="252">
        <f t="shared" si="56"/>
        <v>0</v>
      </c>
      <c r="AE668" s="252">
        <f t="shared" si="57"/>
        <v>0</v>
      </c>
      <c r="AF668" s="273">
        <f t="shared" si="58"/>
        <v>0</v>
      </c>
    </row>
    <row r="669" spans="1:32" ht="20.100000000000001" customHeight="1">
      <c r="A669" s="233">
        <v>2003</v>
      </c>
      <c r="B669" s="228">
        <v>72086.344502300009</v>
      </c>
      <c r="C669" s="46">
        <v>16021.654</v>
      </c>
      <c r="D669" s="46">
        <v>2564.3710000000001</v>
      </c>
      <c r="E669" s="46">
        <v>13044.746999999999</v>
      </c>
      <c r="F669" s="46">
        <v>18345.382000000001</v>
      </c>
      <c r="G669" s="309">
        <v>22110.1905023</v>
      </c>
      <c r="H669" s="46"/>
      <c r="I669" s="46"/>
      <c r="J669" s="46"/>
      <c r="K669" s="46"/>
      <c r="L669" s="46"/>
      <c r="M669" s="46"/>
      <c r="N669" s="46"/>
      <c r="O669" s="46"/>
      <c r="P669" s="46"/>
      <c r="Q669" s="46"/>
      <c r="R669" s="46"/>
      <c r="S669" s="46"/>
      <c r="T669" s="46"/>
      <c r="U669" s="31">
        <v>72086.344502300009</v>
      </c>
      <c r="V669" s="31">
        <v>16021.654</v>
      </c>
      <c r="W669" s="31">
        <v>2564.3710000000001</v>
      </c>
      <c r="X669" s="31">
        <v>13044.746999999999</v>
      </c>
      <c r="Y669" s="31">
        <v>18345.382000000001</v>
      </c>
      <c r="Z669" s="259">
        <v>22110.1905023</v>
      </c>
      <c r="AA669" s="252">
        <f t="shared" si="53"/>
        <v>0</v>
      </c>
      <c r="AB669" s="252">
        <f t="shared" si="54"/>
        <v>0</v>
      </c>
      <c r="AC669" s="252">
        <f t="shared" si="55"/>
        <v>0</v>
      </c>
      <c r="AD669" s="252">
        <f t="shared" si="56"/>
        <v>0</v>
      </c>
      <c r="AE669" s="252">
        <f t="shared" si="57"/>
        <v>0</v>
      </c>
      <c r="AF669" s="273">
        <f t="shared" si="58"/>
        <v>0</v>
      </c>
    </row>
    <row r="670" spans="1:32" ht="20.100000000000001" customHeight="1">
      <c r="A670" s="233">
        <v>2004</v>
      </c>
      <c r="B670" s="228">
        <v>86639.941202000002</v>
      </c>
      <c r="C670" s="46">
        <v>17652.397000000001</v>
      </c>
      <c r="D670" s="46">
        <v>2956.8209999999999</v>
      </c>
      <c r="E670" s="46">
        <v>20095.778999999999</v>
      </c>
      <c r="F670" s="46">
        <v>21324.651999999998</v>
      </c>
      <c r="G670" s="309">
        <v>24610.292201999997</v>
      </c>
      <c r="H670" s="46"/>
      <c r="I670" s="46"/>
      <c r="J670" s="46"/>
      <c r="K670" s="46"/>
      <c r="L670" s="46"/>
      <c r="M670" s="46"/>
      <c r="N670" s="46"/>
      <c r="O670" s="46"/>
      <c r="P670" s="46"/>
      <c r="Q670" s="46"/>
      <c r="R670" s="46"/>
      <c r="S670" s="46"/>
      <c r="T670" s="46"/>
      <c r="U670" s="31">
        <v>86639.941202000002</v>
      </c>
      <c r="V670" s="31">
        <v>17652.397000000001</v>
      </c>
      <c r="W670" s="31">
        <v>2956.8209999999999</v>
      </c>
      <c r="X670" s="31">
        <v>20095.778999999999</v>
      </c>
      <c r="Y670" s="31">
        <v>21324.651999999998</v>
      </c>
      <c r="Z670" s="259">
        <v>24610.292201999997</v>
      </c>
      <c r="AA670" s="252">
        <f t="shared" si="53"/>
        <v>0</v>
      </c>
      <c r="AB670" s="252">
        <f t="shared" si="54"/>
        <v>0</v>
      </c>
      <c r="AC670" s="252">
        <f t="shared" si="55"/>
        <v>0</v>
      </c>
      <c r="AD670" s="252">
        <f t="shared" si="56"/>
        <v>0</v>
      </c>
      <c r="AE670" s="252">
        <f t="shared" si="57"/>
        <v>0</v>
      </c>
      <c r="AF670" s="273">
        <f t="shared" si="58"/>
        <v>0</v>
      </c>
    </row>
    <row r="671" spans="1:32" ht="20.100000000000001" customHeight="1">
      <c r="A671" s="233">
        <v>2005</v>
      </c>
      <c r="B671" s="228">
        <v>98492.208213000005</v>
      </c>
      <c r="C671" s="46">
        <v>19864.359</v>
      </c>
      <c r="D671" s="46">
        <v>3601.5610000000001</v>
      </c>
      <c r="E671" s="46">
        <v>23603.894</v>
      </c>
      <c r="F671" s="46">
        <v>25621.364000000001</v>
      </c>
      <c r="G671" s="309">
        <v>25801.030213000002</v>
      </c>
      <c r="H671" s="46"/>
      <c r="I671" s="46"/>
      <c r="J671" s="46"/>
      <c r="K671" s="46"/>
      <c r="L671" s="46"/>
      <c r="M671" s="46"/>
      <c r="N671" s="46"/>
      <c r="O671" s="46"/>
      <c r="P671" s="46"/>
      <c r="Q671" s="46"/>
      <c r="R671" s="46"/>
      <c r="S671" s="46"/>
      <c r="T671" s="46"/>
      <c r="U671" s="31">
        <v>98492.208213000005</v>
      </c>
      <c r="V671" s="31">
        <v>19864.359</v>
      </c>
      <c r="W671" s="31">
        <v>3601.5610000000001</v>
      </c>
      <c r="X671" s="31">
        <v>23603.894</v>
      </c>
      <c r="Y671" s="31">
        <v>25621.364000000001</v>
      </c>
      <c r="Z671" s="259">
        <v>25801.030213000002</v>
      </c>
      <c r="AA671" s="252">
        <f t="shared" si="53"/>
        <v>0</v>
      </c>
      <c r="AB671" s="252">
        <f t="shared" si="54"/>
        <v>0</v>
      </c>
      <c r="AC671" s="252">
        <f t="shared" si="55"/>
        <v>0</v>
      </c>
      <c r="AD671" s="252">
        <f t="shared" si="56"/>
        <v>0</v>
      </c>
      <c r="AE671" s="252">
        <f t="shared" si="57"/>
        <v>0</v>
      </c>
      <c r="AF671" s="273">
        <f t="shared" si="58"/>
        <v>0</v>
      </c>
    </row>
    <row r="672" spans="1:32" ht="20.100000000000001" customHeight="1">
      <c r="A672" s="233">
        <v>2006</v>
      </c>
      <c r="B672" s="228">
        <v>114956.742591</v>
      </c>
      <c r="C672" s="46">
        <v>22532.531999999999</v>
      </c>
      <c r="D672" s="46">
        <v>4265.3689999999997</v>
      </c>
      <c r="E672" s="46">
        <v>28985.275000000001</v>
      </c>
      <c r="F672" s="46">
        <v>31659.542000000001</v>
      </c>
      <c r="G672" s="309">
        <v>27514.024591000001</v>
      </c>
      <c r="H672" s="46"/>
      <c r="I672" s="46"/>
      <c r="J672" s="46"/>
      <c r="K672" s="46"/>
      <c r="L672" s="46"/>
      <c r="M672" s="46"/>
      <c r="N672" s="46"/>
      <c r="O672" s="46"/>
      <c r="P672" s="46"/>
      <c r="Q672" s="46"/>
      <c r="R672" s="46"/>
      <c r="S672" s="46"/>
      <c r="T672" s="46"/>
      <c r="U672" s="31">
        <v>114956.742591</v>
      </c>
      <c r="V672" s="31">
        <v>22532.531999999999</v>
      </c>
      <c r="W672" s="31">
        <v>4265.3689999999997</v>
      </c>
      <c r="X672" s="31">
        <v>28985.275000000001</v>
      </c>
      <c r="Y672" s="31">
        <v>31659.542000000001</v>
      </c>
      <c r="Z672" s="259">
        <v>27514.024591000001</v>
      </c>
      <c r="AA672" s="252">
        <f t="shared" si="53"/>
        <v>0</v>
      </c>
      <c r="AB672" s="252">
        <f t="shared" si="54"/>
        <v>0</v>
      </c>
      <c r="AC672" s="252">
        <f t="shared" si="55"/>
        <v>0</v>
      </c>
      <c r="AD672" s="252">
        <f t="shared" si="56"/>
        <v>0</v>
      </c>
      <c r="AE672" s="252">
        <f t="shared" si="57"/>
        <v>0</v>
      </c>
      <c r="AF672" s="273">
        <f t="shared" si="58"/>
        <v>0</v>
      </c>
    </row>
    <row r="673" spans="1:32" ht="20.100000000000001" customHeight="1">
      <c r="A673" s="233">
        <v>2007</v>
      </c>
      <c r="B673" s="228">
        <v>137433</v>
      </c>
      <c r="C673" s="46">
        <v>26160</v>
      </c>
      <c r="D673" s="46">
        <v>4864</v>
      </c>
      <c r="E673" s="46">
        <v>33292</v>
      </c>
      <c r="F673" s="46">
        <v>40088</v>
      </c>
      <c r="G673" s="309">
        <v>33029</v>
      </c>
      <c r="H673" s="46"/>
      <c r="I673" s="46"/>
      <c r="J673" s="46"/>
      <c r="K673" s="46"/>
      <c r="L673" s="46"/>
      <c r="M673" s="46"/>
      <c r="N673" s="46"/>
      <c r="O673" s="46"/>
      <c r="P673" s="46"/>
      <c r="Q673" s="46"/>
      <c r="R673" s="46"/>
      <c r="S673" s="46"/>
      <c r="T673" s="46"/>
      <c r="U673" s="31">
        <v>137433</v>
      </c>
      <c r="V673" s="31">
        <v>26160</v>
      </c>
      <c r="W673" s="31">
        <v>4864</v>
      </c>
      <c r="X673" s="31">
        <v>33292</v>
      </c>
      <c r="Y673" s="31">
        <v>40088</v>
      </c>
      <c r="Z673" s="259">
        <v>33029</v>
      </c>
      <c r="AA673" s="252">
        <f t="shared" si="53"/>
        <v>0</v>
      </c>
      <c r="AB673" s="252">
        <f t="shared" si="54"/>
        <v>0</v>
      </c>
      <c r="AC673" s="252">
        <f t="shared" si="55"/>
        <v>0</v>
      </c>
      <c r="AD673" s="252">
        <f t="shared" si="56"/>
        <v>0</v>
      </c>
      <c r="AE673" s="252">
        <f t="shared" si="57"/>
        <v>0</v>
      </c>
      <c r="AF673" s="273">
        <f t="shared" si="58"/>
        <v>0</v>
      </c>
    </row>
    <row r="674" spans="1:32" ht="20.100000000000001" customHeight="1">
      <c r="A674" s="233">
        <v>2008</v>
      </c>
      <c r="B674" s="228">
        <v>167724.31257400376</v>
      </c>
      <c r="C674" s="46">
        <v>32478.936776999999</v>
      </c>
      <c r="D674" s="46">
        <v>6761.98305426152</v>
      </c>
      <c r="E674" s="46">
        <v>39917.618654000005</v>
      </c>
      <c r="F674" s="46">
        <v>46748.937010771304</v>
      </c>
      <c r="G674" s="309">
        <v>41816.837077970893</v>
      </c>
      <c r="H674" s="46"/>
      <c r="I674" s="46"/>
      <c r="J674" s="46"/>
      <c r="K674" s="46"/>
      <c r="L674" s="46"/>
      <c r="M674" s="46"/>
      <c r="N674" s="46"/>
      <c r="O674" s="46"/>
      <c r="P674" s="46"/>
      <c r="Q674" s="46"/>
      <c r="R674" s="46"/>
      <c r="S674" s="46"/>
      <c r="T674" s="46"/>
      <c r="U674" s="31">
        <v>167724.31257400376</v>
      </c>
      <c r="V674" s="31">
        <v>32478.936776999999</v>
      </c>
      <c r="W674" s="31">
        <v>6761.98305426152</v>
      </c>
      <c r="X674" s="31">
        <v>39917.618654000005</v>
      </c>
      <c r="Y674" s="31">
        <v>46748.937010771304</v>
      </c>
      <c r="Z674" s="259">
        <v>41816.837077970893</v>
      </c>
      <c r="AA674" s="252">
        <f t="shared" si="53"/>
        <v>0</v>
      </c>
      <c r="AB674" s="252">
        <f t="shared" si="54"/>
        <v>0</v>
      </c>
      <c r="AC674" s="252">
        <f t="shared" si="55"/>
        <v>0</v>
      </c>
      <c r="AD674" s="252">
        <f t="shared" si="56"/>
        <v>0</v>
      </c>
      <c r="AE674" s="252">
        <f t="shared" si="57"/>
        <v>0</v>
      </c>
      <c r="AF674" s="273">
        <f t="shared" si="58"/>
        <v>0</v>
      </c>
    </row>
    <row r="675" spans="1:32" ht="20.100000000000001" customHeight="1">
      <c r="A675" s="233">
        <v>2009</v>
      </c>
      <c r="B675" s="228">
        <v>165989.06143694231</v>
      </c>
      <c r="C675" s="46">
        <v>28483.931448296928</v>
      </c>
      <c r="D675" s="46">
        <v>6282.6298348710898</v>
      </c>
      <c r="E675" s="46">
        <v>39134.090066379598</v>
      </c>
      <c r="F675" s="46">
        <v>50223.345467421153</v>
      </c>
      <c r="G675" s="309">
        <v>41865.064619973513</v>
      </c>
      <c r="H675" s="46"/>
      <c r="I675" s="46"/>
      <c r="J675" s="46"/>
      <c r="K675" s="46"/>
      <c r="L675" s="46"/>
      <c r="M675" s="46"/>
      <c r="N675" s="46"/>
      <c r="O675" s="46"/>
      <c r="P675" s="46"/>
      <c r="Q675" s="46"/>
      <c r="R675" s="46"/>
      <c r="S675" s="46"/>
      <c r="T675" s="46"/>
      <c r="U675" s="31">
        <v>165989.06143694231</v>
      </c>
      <c r="V675" s="31">
        <v>28483.931448296928</v>
      </c>
      <c r="W675" s="31">
        <v>6282.6298348710898</v>
      </c>
      <c r="X675" s="31">
        <v>39134.090066379598</v>
      </c>
      <c r="Y675" s="31">
        <v>50223.345467421153</v>
      </c>
      <c r="Z675" s="259">
        <v>41865.064619973513</v>
      </c>
      <c r="AA675" s="252">
        <f t="shared" si="53"/>
        <v>0</v>
      </c>
      <c r="AB675" s="252">
        <f t="shared" si="54"/>
        <v>0</v>
      </c>
      <c r="AC675" s="252">
        <f t="shared" si="55"/>
        <v>0</v>
      </c>
      <c r="AD675" s="252">
        <f t="shared" si="56"/>
        <v>0</v>
      </c>
      <c r="AE675" s="252">
        <f t="shared" si="57"/>
        <v>0</v>
      </c>
      <c r="AF675" s="273">
        <f t="shared" si="58"/>
        <v>0</v>
      </c>
    </row>
    <row r="676" spans="1:32" s="27" customFormat="1" ht="20.100000000000001" customHeight="1">
      <c r="A676" s="233" t="s">
        <v>13</v>
      </c>
      <c r="B676" s="228">
        <v>177031.73354009897</v>
      </c>
      <c r="C676" s="46">
        <v>29999.228934533279</v>
      </c>
      <c r="D676" s="46">
        <v>6571.6308072751599</v>
      </c>
      <c r="E676" s="46">
        <v>39661.287786866094</v>
      </c>
      <c r="F676" s="46">
        <v>53413.612217737376</v>
      </c>
      <c r="G676" s="309">
        <v>47385.973793687022</v>
      </c>
      <c r="H676" s="46"/>
      <c r="I676" s="46"/>
      <c r="J676" s="46"/>
      <c r="K676" s="46"/>
      <c r="L676" s="46"/>
      <c r="M676" s="46"/>
      <c r="N676" s="46"/>
      <c r="O676" s="46"/>
      <c r="P676" s="46"/>
      <c r="Q676" s="46"/>
      <c r="R676" s="46"/>
      <c r="S676" s="46"/>
      <c r="T676" s="46"/>
      <c r="U676" s="31">
        <v>177031.73354009897</v>
      </c>
      <c r="V676" s="31">
        <v>29999.228934533279</v>
      </c>
      <c r="W676" s="31">
        <v>6571.6308072751599</v>
      </c>
      <c r="X676" s="31">
        <v>39661.287786866094</v>
      </c>
      <c r="Y676" s="31">
        <v>53413.612217737376</v>
      </c>
      <c r="Z676" s="259">
        <v>47385.973793687022</v>
      </c>
      <c r="AA676" s="252">
        <f t="shared" si="53"/>
        <v>0</v>
      </c>
      <c r="AB676" s="252">
        <f t="shared" si="54"/>
        <v>0</v>
      </c>
      <c r="AC676" s="252">
        <f t="shared" si="55"/>
        <v>0</v>
      </c>
      <c r="AD676" s="252">
        <f t="shared" si="56"/>
        <v>0</v>
      </c>
      <c r="AE676" s="252">
        <f t="shared" si="57"/>
        <v>0</v>
      </c>
      <c r="AF676" s="273">
        <f t="shared" si="58"/>
        <v>0</v>
      </c>
    </row>
    <row r="677" spans="1:32" ht="20.100000000000001" customHeight="1">
      <c r="A677" s="756" t="s">
        <v>14</v>
      </c>
      <c r="B677" s="757"/>
      <c r="C677" s="757"/>
      <c r="D677" s="757"/>
      <c r="E677" s="757"/>
      <c r="F677" s="757"/>
      <c r="G677" s="758"/>
      <c r="H677" s="162"/>
      <c r="I677" s="162"/>
      <c r="J677" s="162"/>
      <c r="K677" s="162"/>
      <c r="L677" s="162"/>
      <c r="M677" s="162"/>
      <c r="N677" s="162"/>
      <c r="O677" s="162"/>
      <c r="P677" s="162"/>
      <c r="Q677" s="162"/>
      <c r="R677" s="162"/>
      <c r="S677" s="162"/>
      <c r="T677" s="162"/>
      <c r="U677" s="31">
        <v>20.026704318898595</v>
      </c>
      <c r="V677" s="31">
        <v>2.0580889206743649</v>
      </c>
      <c r="W677" s="31">
        <v>28.876374078653896</v>
      </c>
      <c r="X677" s="31">
        <v>10.800000000000011</v>
      </c>
      <c r="Y677" s="31">
        <v>-0.63624936836264112</v>
      </c>
      <c r="Z677" s="259">
        <v>2.0363100671232814</v>
      </c>
      <c r="AA677" s="252">
        <f t="shared" si="53"/>
        <v>20.026704318898595</v>
      </c>
      <c r="AB677" s="252">
        <f t="shared" si="54"/>
        <v>2.0580889206743649</v>
      </c>
      <c r="AC677" s="252">
        <f t="shared" si="55"/>
        <v>28.876374078653896</v>
      </c>
      <c r="AD677" s="252">
        <f t="shared" si="56"/>
        <v>10.800000000000011</v>
      </c>
      <c r="AE677" s="252">
        <f t="shared" si="57"/>
        <v>-0.63624936836264112</v>
      </c>
      <c r="AF677" s="273">
        <f t="shared" si="58"/>
        <v>2.0363100671232814</v>
      </c>
    </row>
    <row r="678" spans="1:32" ht="20.100000000000001" customHeight="1">
      <c r="A678" s="235"/>
      <c r="B678" s="236">
        <f>B676/B636*100-100</f>
        <v>23253.149043834252</v>
      </c>
      <c r="C678" s="236">
        <f t="shared" ref="C678:G678" si="59">C676/C636*100-100</f>
        <v>15211.294482623094</v>
      </c>
      <c r="D678" s="236">
        <f t="shared" si="59"/>
        <v>51207.193107937906</v>
      </c>
      <c r="E678" s="236">
        <f t="shared" si="59"/>
        <v>22922.099443145798</v>
      </c>
      <c r="F678" s="236">
        <f t="shared" si="59"/>
        <v>47647.819632470077</v>
      </c>
      <c r="G678" s="236">
        <f t="shared" si="59"/>
        <v>17768.98705449226</v>
      </c>
      <c r="H678" s="380"/>
      <c r="I678" s="380"/>
      <c r="J678" s="380"/>
      <c r="K678" s="380"/>
      <c r="L678" s="380"/>
      <c r="M678" s="380"/>
      <c r="N678" s="380"/>
      <c r="O678" s="380"/>
      <c r="P678" s="380"/>
      <c r="Q678" s="380"/>
      <c r="R678" s="380"/>
      <c r="S678" s="380"/>
      <c r="T678" s="380"/>
      <c r="U678" s="31">
        <v>20.026704318898595</v>
      </c>
      <c r="V678" s="31">
        <v>2.0580889206743649</v>
      </c>
      <c r="W678" s="31">
        <v>28.876374078653896</v>
      </c>
      <c r="X678" s="31">
        <v>10.800000000000011</v>
      </c>
      <c r="Y678" s="31">
        <v>-0.63624936836264112</v>
      </c>
      <c r="Z678" s="259">
        <v>2.0363100671232814</v>
      </c>
      <c r="AA678" s="252">
        <f t="shared" si="53"/>
        <v>-23233.122339515354</v>
      </c>
      <c r="AB678" s="252">
        <f t="shared" si="54"/>
        <v>-15209.23639370242</v>
      </c>
      <c r="AC678" s="252">
        <f t="shared" si="55"/>
        <v>-51178.316733859254</v>
      </c>
      <c r="AD678" s="252">
        <f t="shared" si="56"/>
        <v>-22911.299443145799</v>
      </c>
      <c r="AE678" s="252">
        <f t="shared" si="57"/>
        <v>-47648.455881838439</v>
      </c>
      <c r="AF678" s="273">
        <f t="shared" si="58"/>
        <v>-17766.950744425136</v>
      </c>
    </row>
    <row r="679" spans="1:32" s="2" customFormat="1" ht="15" customHeight="1">
      <c r="A679" s="310" t="s">
        <v>15</v>
      </c>
      <c r="B679" s="311"/>
      <c r="C679" s="311"/>
      <c r="D679" s="311"/>
      <c r="E679" s="312"/>
      <c r="F679" s="313"/>
      <c r="G679" s="314"/>
      <c r="H679" s="314"/>
      <c r="I679" s="314"/>
      <c r="J679" s="314"/>
      <c r="K679" s="314"/>
      <c r="L679" s="314"/>
      <c r="M679" s="314"/>
      <c r="N679" s="314"/>
      <c r="O679" s="314"/>
      <c r="P679" s="314"/>
      <c r="Q679" s="314"/>
      <c r="R679" s="314"/>
      <c r="S679" s="314"/>
      <c r="T679" s="314"/>
      <c r="U679" s="9">
        <v>20.026704318898595</v>
      </c>
      <c r="V679" s="9">
        <v>2.0580889206743649</v>
      </c>
      <c r="W679" s="9">
        <v>28.876374078653896</v>
      </c>
      <c r="X679" s="9">
        <v>10.800000000000011</v>
      </c>
      <c r="Y679" s="9">
        <v>-0.63624936836264112</v>
      </c>
      <c r="Z679" s="286">
        <v>2.0363100671232814</v>
      </c>
      <c r="AA679" s="287">
        <f t="shared" si="53"/>
        <v>20.026704318898595</v>
      </c>
      <c r="AB679" s="287">
        <f t="shared" si="54"/>
        <v>2.0580889206743649</v>
      </c>
      <c r="AC679" s="287">
        <f t="shared" si="55"/>
        <v>28.876374078653896</v>
      </c>
      <c r="AD679" s="287">
        <f t="shared" si="56"/>
        <v>10.800000000000011</v>
      </c>
      <c r="AE679" s="287">
        <f t="shared" si="57"/>
        <v>-0.63624936836264112</v>
      </c>
      <c r="AF679" s="288">
        <f t="shared" si="58"/>
        <v>2.0363100671232814</v>
      </c>
    </row>
    <row r="680" spans="1:32" s="2" customFormat="1" ht="15" customHeight="1">
      <c r="A680" s="315" t="s">
        <v>263</v>
      </c>
      <c r="B680" s="316"/>
      <c r="C680" s="316"/>
      <c r="D680" s="316"/>
      <c r="E680" s="317"/>
      <c r="F680" s="317"/>
      <c r="G680" s="316"/>
      <c r="H680" s="316"/>
      <c r="I680" s="316"/>
      <c r="J680" s="316"/>
      <c r="K680" s="316"/>
      <c r="L680" s="316"/>
      <c r="M680" s="316"/>
      <c r="N680" s="316"/>
      <c r="O680" s="316"/>
      <c r="P680" s="316"/>
      <c r="Q680" s="316"/>
      <c r="R680" s="316"/>
      <c r="S680" s="316"/>
      <c r="T680" s="316"/>
      <c r="U680" s="9">
        <v>20.026704318898595</v>
      </c>
      <c r="V680" s="9">
        <v>2.0580889206743649</v>
      </c>
      <c r="W680" s="9">
        <v>28.876374078653896</v>
      </c>
      <c r="X680" s="9">
        <v>10.800000000000011</v>
      </c>
      <c r="Y680" s="9">
        <v>-0.63624936836264112</v>
      </c>
      <c r="Z680" s="286">
        <v>2.0363100671232814</v>
      </c>
      <c r="AA680" s="287">
        <f t="shared" si="53"/>
        <v>20.026704318898595</v>
      </c>
      <c r="AB680" s="287">
        <f t="shared" si="54"/>
        <v>2.0580889206743649</v>
      </c>
      <c r="AC680" s="287">
        <f t="shared" si="55"/>
        <v>28.876374078653896</v>
      </c>
      <c r="AD680" s="287">
        <f t="shared" si="56"/>
        <v>10.800000000000011</v>
      </c>
      <c r="AE680" s="287">
        <f t="shared" si="57"/>
        <v>-0.63624936836264112</v>
      </c>
      <c r="AF680" s="288">
        <f t="shared" si="58"/>
        <v>2.0363100671232814</v>
      </c>
    </row>
    <row r="681" spans="1:32" s="44" customFormat="1" ht="15" customHeight="1">
      <c r="A681" s="318" t="s">
        <v>269</v>
      </c>
      <c r="B681" s="319"/>
      <c r="C681" s="319"/>
      <c r="D681" s="320"/>
      <c r="E681" s="320"/>
      <c r="F681" s="320"/>
      <c r="G681" s="320"/>
      <c r="H681" s="320"/>
      <c r="I681" s="320"/>
      <c r="J681" s="320"/>
      <c r="K681" s="320"/>
      <c r="L681" s="320"/>
      <c r="M681" s="320"/>
      <c r="N681" s="320"/>
      <c r="O681" s="320"/>
      <c r="P681" s="320"/>
      <c r="Q681" s="320"/>
      <c r="R681" s="320"/>
      <c r="S681" s="320"/>
      <c r="T681" s="320"/>
      <c r="U681" s="9">
        <v>20.026704318898595</v>
      </c>
      <c r="V681" s="9">
        <v>2.0580889206743649</v>
      </c>
      <c r="W681" s="9">
        <v>28.876374078653896</v>
      </c>
      <c r="X681" s="9">
        <v>10.800000000000011</v>
      </c>
      <c r="Y681" s="9">
        <v>-0.63624936836264112</v>
      </c>
      <c r="Z681" s="286">
        <v>2.0363100671232814</v>
      </c>
      <c r="AA681" s="287">
        <f t="shared" si="53"/>
        <v>20.026704318898595</v>
      </c>
      <c r="AB681" s="287">
        <f t="shared" si="54"/>
        <v>2.0580889206743649</v>
      </c>
      <c r="AC681" s="287">
        <f t="shared" si="55"/>
        <v>28.876374078653896</v>
      </c>
      <c r="AD681" s="287">
        <f t="shared" si="56"/>
        <v>10.800000000000011</v>
      </c>
      <c r="AE681" s="287">
        <f t="shared" si="57"/>
        <v>-0.63624936836264112</v>
      </c>
      <c r="AF681" s="288">
        <f t="shared" si="58"/>
        <v>2.0363100671232814</v>
      </c>
    </row>
    <row r="682" spans="1:32" s="6" customFormat="1" ht="39.950000000000003" customHeight="1">
      <c r="A682" s="707" t="s">
        <v>199</v>
      </c>
      <c r="B682" s="707"/>
      <c r="C682" s="707"/>
      <c r="D682" s="707"/>
      <c r="E682" s="707"/>
      <c r="F682" s="707"/>
      <c r="G682" s="707"/>
      <c r="H682" s="372"/>
      <c r="I682" s="372"/>
      <c r="J682" s="372"/>
      <c r="K682" s="372"/>
      <c r="L682" s="372"/>
      <c r="M682" s="372"/>
      <c r="N682" s="372"/>
      <c r="O682" s="372"/>
      <c r="P682" s="372"/>
      <c r="Q682" s="372"/>
      <c r="R682" s="372"/>
      <c r="S682" s="372"/>
      <c r="T682" s="372"/>
      <c r="U682" s="109">
        <v>20.026704318898595</v>
      </c>
      <c r="V682" s="109">
        <v>2.0580889206743649</v>
      </c>
      <c r="W682" s="109">
        <v>28.876374078653896</v>
      </c>
      <c r="X682" s="109">
        <v>10.800000000000011</v>
      </c>
      <c r="Y682" s="109">
        <v>-0.63624936836264112</v>
      </c>
      <c r="Z682" s="365">
        <v>2.0363100671232814</v>
      </c>
      <c r="AA682" s="366">
        <f t="shared" si="53"/>
        <v>20.026704318898595</v>
      </c>
      <c r="AB682" s="366">
        <f t="shared" si="54"/>
        <v>2.0580889206743649</v>
      </c>
      <c r="AC682" s="366">
        <f t="shared" si="55"/>
        <v>28.876374078653896</v>
      </c>
      <c r="AD682" s="366">
        <f t="shared" si="56"/>
        <v>10.800000000000011</v>
      </c>
      <c r="AE682" s="366">
        <f t="shared" si="57"/>
        <v>-0.63624936836264112</v>
      </c>
      <c r="AF682" s="367">
        <f t="shared" si="58"/>
        <v>2.0363100671232814</v>
      </c>
    </row>
    <row r="683" spans="1:32" s="211" customFormat="1" ht="15" customHeight="1">
      <c r="A683" s="209" t="s">
        <v>293</v>
      </c>
      <c r="B683" s="210"/>
      <c r="C683" s="210"/>
      <c r="D683" s="210"/>
      <c r="E683" s="210"/>
      <c r="F683" s="210"/>
      <c r="G683" s="210"/>
      <c r="H683" s="210"/>
      <c r="I683" s="210"/>
      <c r="J683" s="210"/>
      <c r="K683" s="210"/>
      <c r="L683" s="210"/>
      <c r="M683" s="210"/>
      <c r="N683" s="210"/>
      <c r="O683" s="210"/>
      <c r="P683" s="210"/>
      <c r="Q683" s="210"/>
      <c r="R683" s="210"/>
      <c r="S683" s="210"/>
      <c r="T683" s="210"/>
      <c r="U683" s="31">
        <v>43628.626772721072</v>
      </c>
      <c r="V683" s="31">
        <v>99.684180160320651</v>
      </c>
      <c r="W683" s="31">
        <v>38215.605839260817</v>
      </c>
      <c r="X683" s="31">
        <v>497.12838702895039</v>
      </c>
      <c r="Y683" s="31">
        <v>283.13053833519973</v>
      </c>
      <c r="Z683" s="259">
        <v>4533.0778279357828</v>
      </c>
      <c r="AA683" s="252">
        <f t="shared" si="53"/>
        <v>43628.626772721072</v>
      </c>
      <c r="AB683" s="252">
        <f t="shared" si="54"/>
        <v>99.684180160320651</v>
      </c>
      <c r="AC683" s="252">
        <f t="shared" si="55"/>
        <v>38215.605839260817</v>
      </c>
      <c r="AD683" s="252">
        <f t="shared" si="56"/>
        <v>497.12838702895039</v>
      </c>
      <c r="AE683" s="252">
        <f t="shared" si="57"/>
        <v>283.13053833519973</v>
      </c>
      <c r="AF683" s="273">
        <f t="shared" si="58"/>
        <v>4533.0778279357828</v>
      </c>
    </row>
    <row r="684" spans="1:32" s="211" customFormat="1" ht="15" customHeight="1">
      <c r="A684" s="209"/>
      <c r="B684" s="210"/>
      <c r="C684" s="210"/>
      <c r="D684" s="210"/>
      <c r="E684" s="210"/>
      <c r="F684" s="210"/>
      <c r="G684" s="210"/>
      <c r="H684" s="210"/>
      <c r="I684" s="210"/>
      <c r="J684" s="210"/>
      <c r="K684" s="210"/>
      <c r="L684" s="210"/>
      <c r="M684" s="210"/>
      <c r="N684" s="210"/>
      <c r="O684" s="210"/>
      <c r="P684" s="210"/>
      <c r="Q684" s="210"/>
      <c r="R684" s="210"/>
      <c r="S684" s="210"/>
      <c r="T684" s="210"/>
      <c r="U684" s="31"/>
      <c r="V684" s="31"/>
      <c r="W684" s="31"/>
      <c r="X684" s="31"/>
      <c r="Y684" s="31"/>
      <c r="Z684" s="259"/>
      <c r="AA684" s="252"/>
      <c r="AB684" s="252"/>
      <c r="AC684" s="252"/>
      <c r="AD684" s="252"/>
      <c r="AE684" s="252"/>
      <c r="AF684" s="273"/>
    </row>
    <row r="685" spans="1:32" ht="24.95" customHeight="1">
      <c r="A685" s="721" t="s">
        <v>281</v>
      </c>
      <c r="B685" s="721"/>
      <c r="C685" s="721"/>
      <c r="D685" s="721"/>
      <c r="E685" s="721"/>
      <c r="F685" s="721"/>
      <c r="G685" s="721"/>
      <c r="H685" s="111"/>
      <c r="I685" s="111"/>
      <c r="J685" s="111"/>
      <c r="K685" s="111"/>
      <c r="L685" s="111"/>
      <c r="M685" s="111"/>
      <c r="N685" s="111"/>
      <c r="O685" s="111"/>
      <c r="P685" s="111"/>
      <c r="Q685" s="111"/>
      <c r="R685" s="111"/>
      <c r="S685" s="111"/>
      <c r="T685" s="111"/>
      <c r="U685" s="31">
        <v>20.026704318898595</v>
      </c>
      <c r="V685" s="31">
        <v>2.0580889206743649</v>
      </c>
      <c r="W685" s="31">
        <v>28.876374078653896</v>
      </c>
      <c r="X685" s="31">
        <v>10.800000000000011</v>
      </c>
      <c r="Y685" s="31">
        <v>-0.63624936836264112</v>
      </c>
      <c r="Z685" s="259">
        <v>2.0363100671232814</v>
      </c>
      <c r="AA685" s="252">
        <f t="shared" si="53"/>
        <v>20.026704318898595</v>
      </c>
      <c r="AB685" s="252">
        <f t="shared" si="54"/>
        <v>2.0580889206743649</v>
      </c>
      <c r="AC685" s="252">
        <f t="shared" si="55"/>
        <v>28.876374078653896</v>
      </c>
      <c r="AD685" s="252">
        <f t="shared" si="56"/>
        <v>10.800000000000011</v>
      </c>
      <c r="AE685" s="252">
        <f t="shared" si="57"/>
        <v>-0.63624936836264112</v>
      </c>
      <c r="AF685" s="273">
        <f t="shared" si="58"/>
        <v>2.0363100671232814</v>
      </c>
    </row>
    <row r="686" spans="1:32" s="37" customFormat="1" ht="15" customHeight="1">
      <c r="A686" s="729" t="s">
        <v>36</v>
      </c>
      <c r="B686" s="729"/>
      <c r="C686" s="113"/>
      <c r="D686" s="113"/>
      <c r="E686" s="113"/>
      <c r="F686" s="113"/>
      <c r="G686" s="113"/>
      <c r="H686" s="113"/>
      <c r="I686" s="113"/>
      <c r="J686" s="113"/>
      <c r="K686" s="113"/>
      <c r="L686" s="113"/>
      <c r="M686" s="113"/>
      <c r="N686" s="113"/>
      <c r="O686" s="113"/>
      <c r="P686" s="113"/>
      <c r="Q686" s="113"/>
      <c r="R686" s="113"/>
      <c r="S686" s="113"/>
      <c r="T686" s="113"/>
      <c r="U686" s="37">
        <v>20.026704318898595</v>
      </c>
      <c r="V686" s="37">
        <v>2.0580889206743649</v>
      </c>
      <c r="W686" s="37">
        <v>28.876374078653896</v>
      </c>
      <c r="X686" s="37">
        <v>10.800000000000011</v>
      </c>
      <c r="Y686" s="37">
        <v>-0.63624936836264112</v>
      </c>
      <c r="Z686" s="265">
        <v>2.0363100671232814</v>
      </c>
      <c r="AA686" s="274">
        <f t="shared" si="53"/>
        <v>20.026704318898595</v>
      </c>
      <c r="AB686" s="274">
        <f t="shared" si="54"/>
        <v>2.0580889206743649</v>
      </c>
      <c r="AC686" s="274">
        <f t="shared" si="55"/>
        <v>28.876374078653896</v>
      </c>
      <c r="AD686" s="274">
        <f t="shared" si="56"/>
        <v>10.800000000000011</v>
      </c>
      <c r="AE686" s="274">
        <f t="shared" si="57"/>
        <v>-0.63624936836264112</v>
      </c>
      <c r="AF686" s="275">
        <f t="shared" si="58"/>
        <v>2.0363100671232814</v>
      </c>
    </row>
    <row r="687" spans="1:32" ht="39.950000000000003" customHeight="1">
      <c r="A687" s="251" t="s">
        <v>6</v>
      </c>
      <c r="B687" s="239" t="s">
        <v>38</v>
      </c>
      <c r="C687" s="239" t="s">
        <v>39</v>
      </c>
      <c r="D687" s="240" t="s">
        <v>40</v>
      </c>
      <c r="E687" s="240" t="s">
        <v>280</v>
      </c>
      <c r="F687" s="240" t="s">
        <v>41</v>
      </c>
      <c r="G687" s="241" t="s">
        <v>42</v>
      </c>
      <c r="H687" s="226"/>
      <c r="I687" s="226"/>
      <c r="J687" s="226"/>
      <c r="K687" s="226"/>
      <c r="L687" s="226"/>
      <c r="M687" s="226"/>
      <c r="N687" s="226"/>
      <c r="O687" s="226"/>
      <c r="P687" s="226"/>
      <c r="Q687" s="226"/>
      <c r="R687" s="226"/>
      <c r="S687" s="226"/>
      <c r="T687" s="226"/>
      <c r="U687" s="31">
        <v>20.026704318898595</v>
      </c>
      <c r="V687" s="31">
        <v>2.0580889206743649</v>
      </c>
      <c r="W687" s="31">
        <v>28.876374078653896</v>
      </c>
      <c r="X687" s="31">
        <v>10.800000000000011</v>
      </c>
      <c r="Y687" s="31">
        <v>-0.63624936836264112</v>
      </c>
      <c r="Z687" s="259">
        <v>2.0363100671232814</v>
      </c>
      <c r="AA687" s="252" t="e">
        <f t="shared" si="53"/>
        <v>#VALUE!</v>
      </c>
      <c r="AB687" s="252" t="e">
        <f t="shared" si="54"/>
        <v>#VALUE!</v>
      </c>
      <c r="AC687" s="252" t="e">
        <f t="shared" si="55"/>
        <v>#VALUE!</v>
      </c>
      <c r="AD687" s="252" t="e">
        <f t="shared" si="56"/>
        <v>#VALUE!</v>
      </c>
      <c r="AE687" s="252" t="e">
        <f t="shared" si="57"/>
        <v>#VALUE!</v>
      </c>
      <c r="AF687" s="273" t="e">
        <f t="shared" si="58"/>
        <v>#VALUE!</v>
      </c>
    </row>
    <row r="688" spans="1:32" ht="20.100000000000001" customHeight="1">
      <c r="A688" s="327">
        <v>1970</v>
      </c>
      <c r="B688" s="321" t="s">
        <v>4</v>
      </c>
      <c r="C688" s="322" t="s">
        <v>4</v>
      </c>
      <c r="D688" s="322" t="s">
        <v>4</v>
      </c>
      <c r="E688" s="322" t="s">
        <v>4</v>
      </c>
      <c r="F688" s="322" t="s">
        <v>4</v>
      </c>
      <c r="G688" s="323" t="s">
        <v>4</v>
      </c>
      <c r="H688" s="120"/>
      <c r="I688" s="120"/>
      <c r="J688" s="120"/>
      <c r="K688" s="120"/>
      <c r="L688" s="120"/>
      <c r="M688" s="120"/>
      <c r="N688" s="120"/>
      <c r="O688" s="120"/>
      <c r="P688" s="120"/>
      <c r="Q688" s="120"/>
      <c r="R688" s="120"/>
      <c r="S688" s="120"/>
      <c r="T688" s="120"/>
      <c r="U688" s="31" t="s">
        <v>4</v>
      </c>
      <c r="V688" s="31" t="s">
        <v>4</v>
      </c>
      <c r="W688" s="31" t="s">
        <v>4</v>
      </c>
      <c r="X688" s="31" t="s">
        <v>4</v>
      </c>
      <c r="Y688" s="31" t="s">
        <v>4</v>
      </c>
      <c r="Z688" s="259" t="s">
        <v>4</v>
      </c>
      <c r="AA688" s="252" t="e">
        <f t="shared" si="53"/>
        <v>#VALUE!</v>
      </c>
      <c r="AB688" s="252" t="e">
        <f t="shared" si="54"/>
        <v>#VALUE!</v>
      </c>
      <c r="AC688" s="252" t="e">
        <f t="shared" si="55"/>
        <v>#VALUE!</v>
      </c>
      <c r="AD688" s="252" t="e">
        <f t="shared" si="56"/>
        <v>#VALUE!</v>
      </c>
      <c r="AE688" s="252" t="e">
        <f t="shared" si="57"/>
        <v>#VALUE!</v>
      </c>
      <c r="AF688" s="273" t="e">
        <f t="shared" si="58"/>
        <v>#VALUE!</v>
      </c>
    </row>
    <row r="689" spans="1:32" ht="20.100000000000001" customHeight="1">
      <c r="A689" s="233">
        <v>1971</v>
      </c>
      <c r="B689" s="245">
        <v>21.742354810188118</v>
      </c>
      <c r="C689" s="120">
        <v>33.333333333333314</v>
      </c>
      <c r="D689" s="120">
        <v>46.428571428571445</v>
      </c>
      <c r="E689" s="120">
        <v>-17.054263565891475</v>
      </c>
      <c r="F689" s="120">
        <v>22.839506172839492</v>
      </c>
      <c r="G689" s="231">
        <v>36.727147651842785</v>
      </c>
      <c r="H689" s="120"/>
      <c r="I689" s="120"/>
      <c r="J689" s="120"/>
      <c r="K689" s="120"/>
      <c r="L689" s="120"/>
      <c r="M689" s="120"/>
      <c r="N689" s="120"/>
      <c r="O689" s="120"/>
      <c r="P689" s="120"/>
      <c r="Q689" s="120"/>
      <c r="R689" s="120"/>
      <c r="S689" s="120"/>
      <c r="T689" s="120"/>
      <c r="U689" s="31">
        <v>21.742354810188118</v>
      </c>
      <c r="V689" s="31">
        <v>33.333333333333314</v>
      </c>
      <c r="W689" s="31">
        <v>46.428571428571445</v>
      </c>
      <c r="X689" s="31">
        <v>-17.054263565891475</v>
      </c>
      <c r="Y689" s="31">
        <v>22.839506172839492</v>
      </c>
      <c r="Z689" s="259">
        <v>36.727147651842785</v>
      </c>
      <c r="AA689" s="252">
        <f t="shared" si="53"/>
        <v>0</v>
      </c>
      <c r="AB689" s="252">
        <f t="shared" si="54"/>
        <v>0</v>
      </c>
      <c r="AC689" s="252">
        <f t="shared" si="55"/>
        <v>0</v>
      </c>
      <c r="AD689" s="252">
        <f t="shared" si="56"/>
        <v>0</v>
      </c>
      <c r="AE689" s="252">
        <f t="shared" si="57"/>
        <v>0</v>
      </c>
      <c r="AF689" s="273">
        <f t="shared" si="58"/>
        <v>0</v>
      </c>
    </row>
    <row r="690" spans="1:32" ht="20.100000000000001" customHeight="1">
      <c r="A690" s="233">
        <v>1972</v>
      </c>
      <c r="B690" s="245">
        <v>40.350351364125601</v>
      </c>
      <c r="C690" s="120">
        <v>59.7222222222222</v>
      </c>
      <c r="D690" s="120">
        <v>17.886178861788608</v>
      </c>
      <c r="E690" s="120">
        <v>11.214953271028037</v>
      </c>
      <c r="F690" s="120">
        <v>51.381909547738701</v>
      </c>
      <c r="G690" s="231">
        <v>34.856474022103868</v>
      </c>
      <c r="H690" s="120"/>
      <c r="I690" s="120"/>
      <c r="J690" s="120"/>
      <c r="K690" s="120"/>
      <c r="L690" s="120"/>
      <c r="M690" s="120"/>
      <c r="N690" s="120"/>
      <c r="O690" s="120"/>
      <c r="P690" s="120"/>
      <c r="Q690" s="120"/>
      <c r="R690" s="120"/>
      <c r="S690" s="120"/>
      <c r="T690" s="120"/>
      <c r="U690" s="31">
        <v>40.350351364125601</v>
      </c>
      <c r="V690" s="31">
        <v>59.7222222222222</v>
      </c>
      <c r="W690" s="31">
        <v>17.886178861788608</v>
      </c>
      <c r="X690" s="31">
        <v>11.214953271028037</v>
      </c>
      <c r="Y690" s="31">
        <v>51.381909547738701</v>
      </c>
      <c r="Z690" s="259">
        <v>34.856474022103868</v>
      </c>
      <c r="AA690" s="252">
        <f t="shared" si="53"/>
        <v>0</v>
      </c>
      <c r="AB690" s="252">
        <f t="shared" si="54"/>
        <v>0</v>
      </c>
      <c r="AC690" s="252">
        <f t="shared" si="55"/>
        <v>0</v>
      </c>
      <c r="AD690" s="252">
        <f t="shared" si="56"/>
        <v>0</v>
      </c>
      <c r="AE690" s="252">
        <f t="shared" si="57"/>
        <v>0</v>
      </c>
      <c r="AF690" s="273">
        <f t="shared" si="58"/>
        <v>0</v>
      </c>
    </row>
    <row r="691" spans="1:32" ht="20.100000000000001" customHeight="1">
      <c r="A691" s="233">
        <v>1973</v>
      </c>
      <c r="B691" s="245">
        <v>40.750277479016489</v>
      </c>
      <c r="C691" s="120">
        <v>35.217391304347814</v>
      </c>
      <c r="D691" s="120">
        <v>134.48275862068968</v>
      </c>
      <c r="E691" s="120">
        <v>32.77310924369749</v>
      </c>
      <c r="F691" s="120">
        <v>53.029045643153552</v>
      </c>
      <c r="G691" s="231">
        <v>38.602264223975851</v>
      </c>
      <c r="H691" s="120"/>
      <c r="I691" s="120"/>
      <c r="J691" s="120"/>
      <c r="K691" s="120"/>
      <c r="L691" s="120"/>
      <c r="M691" s="120"/>
      <c r="N691" s="120"/>
      <c r="O691" s="120"/>
      <c r="P691" s="120"/>
      <c r="Q691" s="120"/>
      <c r="R691" s="120"/>
      <c r="S691" s="120"/>
      <c r="T691" s="120"/>
      <c r="U691" s="31">
        <v>40.750277479016489</v>
      </c>
      <c r="V691" s="31">
        <v>35.217391304347814</v>
      </c>
      <c r="W691" s="31">
        <v>134.48275862068968</v>
      </c>
      <c r="X691" s="31">
        <v>32.77310924369749</v>
      </c>
      <c r="Y691" s="31">
        <v>53.029045643153552</v>
      </c>
      <c r="Z691" s="259">
        <v>38.602264223975851</v>
      </c>
      <c r="AA691" s="252">
        <f t="shared" si="53"/>
        <v>0</v>
      </c>
      <c r="AB691" s="252">
        <f t="shared" si="54"/>
        <v>0</v>
      </c>
      <c r="AC691" s="252">
        <f t="shared" si="55"/>
        <v>0</v>
      </c>
      <c r="AD691" s="252">
        <f t="shared" si="56"/>
        <v>0</v>
      </c>
      <c r="AE691" s="252">
        <f t="shared" si="57"/>
        <v>0</v>
      </c>
      <c r="AF691" s="273">
        <f t="shared" si="58"/>
        <v>0</v>
      </c>
    </row>
    <row r="692" spans="1:32" ht="20.100000000000001" customHeight="1">
      <c r="A692" s="233">
        <v>1974</v>
      </c>
      <c r="B692" s="245">
        <v>80.328488352952775</v>
      </c>
      <c r="C692" s="120">
        <v>121.22186495176851</v>
      </c>
      <c r="D692" s="120">
        <v>25.88235294117645</v>
      </c>
      <c r="E692" s="120">
        <v>71.518987341772146</v>
      </c>
      <c r="F692" s="120">
        <v>52.114967462039033</v>
      </c>
      <c r="G692" s="231">
        <v>66.444658779340415</v>
      </c>
      <c r="H692" s="120"/>
      <c r="I692" s="120"/>
      <c r="J692" s="120"/>
      <c r="K692" s="120"/>
      <c r="L692" s="120"/>
      <c r="M692" s="120"/>
      <c r="N692" s="120"/>
      <c r="O692" s="120"/>
      <c r="P692" s="120"/>
      <c r="Q692" s="120"/>
      <c r="R692" s="120"/>
      <c r="S692" s="120"/>
      <c r="T692" s="120"/>
      <c r="U692" s="31">
        <v>80.328488352952775</v>
      </c>
      <c r="V692" s="31">
        <v>121.22186495176851</v>
      </c>
      <c r="W692" s="31">
        <v>25.88235294117645</v>
      </c>
      <c r="X692" s="31">
        <v>71.518987341772146</v>
      </c>
      <c r="Y692" s="31">
        <v>52.114967462039033</v>
      </c>
      <c r="Z692" s="259">
        <v>66.444658779340415</v>
      </c>
      <c r="AA692" s="252">
        <f t="shared" si="53"/>
        <v>0</v>
      </c>
      <c r="AB692" s="252">
        <f t="shared" si="54"/>
        <v>0</v>
      </c>
      <c r="AC692" s="252">
        <f t="shared" si="55"/>
        <v>0</v>
      </c>
      <c r="AD692" s="252">
        <f t="shared" si="56"/>
        <v>0</v>
      </c>
      <c r="AE692" s="252">
        <f t="shared" si="57"/>
        <v>0</v>
      </c>
      <c r="AF692" s="273">
        <f t="shared" si="58"/>
        <v>0</v>
      </c>
    </row>
    <row r="693" spans="1:32" ht="20.100000000000001" customHeight="1">
      <c r="A693" s="233">
        <v>1975</v>
      </c>
      <c r="B693" s="245">
        <v>69.821107463178549</v>
      </c>
      <c r="C693" s="120">
        <v>56.715116279069747</v>
      </c>
      <c r="D693" s="120">
        <v>72.429906542056102</v>
      </c>
      <c r="E693" s="120">
        <v>135.12915129151298</v>
      </c>
      <c r="F693" s="120">
        <v>159.89304812834223</v>
      </c>
      <c r="G693" s="231">
        <v>24.552532258745231</v>
      </c>
      <c r="H693" s="120"/>
      <c r="I693" s="120"/>
      <c r="J693" s="120"/>
      <c r="K693" s="120"/>
      <c r="L693" s="120"/>
      <c r="M693" s="120"/>
      <c r="N693" s="120"/>
      <c r="O693" s="120"/>
      <c r="P693" s="120"/>
      <c r="Q693" s="120"/>
      <c r="R693" s="120"/>
      <c r="S693" s="120"/>
      <c r="T693" s="120"/>
      <c r="U693" s="31">
        <v>69.821107463178549</v>
      </c>
      <c r="V693" s="31">
        <v>56.715116279069747</v>
      </c>
      <c r="W693" s="31">
        <v>72.429906542056102</v>
      </c>
      <c r="X693" s="31">
        <v>135.12915129151298</v>
      </c>
      <c r="Y693" s="31">
        <v>159.89304812834223</v>
      </c>
      <c r="Z693" s="259">
        <v>24.552532258745231</v>
      </c>
      <c r="AA693" s="252">
        <f t="shared" si="53"/>
        <v>0</v>
      </c>
      <c r="AB693" s="252">
        <f t="shared" si="54"/>
        <v>0</v>
      </c>
      <c r="AC693" s="252">
        <f t="shared" si="55"/>
        <v>0</v>
      </c>
      <c r="AD693" s="252">
        <f t="shared" si="56"/>
        <v>0</v>
      </c>
      <c r="AE693" s="252">
        <f t="shared" si="57"/>
        <v>0</v>
      </c>
      <c r="AF693" s="273">
        <f t="shared" si="58"/>
        <v>0</v>
      </c>
    </row>
    <row r="694" spans="1:32" ht="20.100000000000001" customHeight="1">
      <c r="A694" s="233">
        <v>1976</v>
      </c>
      <c r="B694" s="245">
        <v>25.029736138886591</v>
      </c>
      <c r="C694" s="120">
        <v>7.8185865331107323</v>
      </c>
      <c r="D694" s="120">
        <v>-32.791327913279119</v>
      </c>
      <c r="E694" s="120">
        <v>36.895794099183917</v>
      </c>
      <c r="F694" s="120">
        <v>60.137174211248322</v>
      </c>
      <c r="G694" s="231">
        <v>14.988330877715981</v>
      </c>
      <c r="H694" s="120"/>
      <c r="I694" s="120"/>
      <c r="J694" s="120"/>
      <c r="K694" s="120"/>
      <c r="L694" s="120"/>
      <c r="M694" s="120"/>
      <c r="N694" s="120"/>
      <c r="O694" s="120"/>
      <c r="P694" s="120"/>
      <c r="Q694" s="120"/>
      <c r="R694" s="120"/>
      <c r="S694" s="120"/>
      <c r="T694" s="120"/>
      <c r="U694" s="31">
        <v>25.029736138886591</v>
      </c>
      <c r="V694" s="31">
        <v>7.8185865331107323</v>
      </c>
      <c r="W694" s="31">
        <v>-32.791327913279119</v>
      </c>
      <c r="X694" s="31">
        <v>36.895794099183917</v>
      </c>
      <c r="Y694" s="31">
        <v>60.137174211248322</v>
      </c>
      <c r="Z694" s="259">
        <v>14.988330877715981</v>
      </c>
      <c r="AA694" s="252">
        <f t="shared" si="53"/>
        <v>0</v>
      </c>
      <c r="AB694" s="252">
        <f t="shared" si="54"/>
        <v>0</v>
      </c>
      <c r="AC694" s="252">
        <f t="shared" si="55"/>
        <v>0</v>
      </c>
      <c r="AD694" s="252">
        <f t="shared" si="56"/>
        <v>0</v>
      </c>
      <c r="AE694" s="252">
        <f t="shared" si="57"/>
        <v>0</v>
      </c>
      <c r="AF694" s="273">
        <f t="shared" si="58"/>
        <v>0</v>
      </c>
    </row>
    <row r="695" spans="1:32" ht="20.100000000000001" customHeight="1">
      <c r="A695" s="233">
        <v>1977</v>
      </c>
      <c r="B695" s="245">
        <v>20.732322271906199</v>
      </c>
      <c r="C695" s="120">
        <v>34.400000000000034</v>
      </c>
      <c r="D695" s="120">
        <v>79.0322580645161</v>
      </c>
      <c r="E695" s="120">
        <v>33.532041728763033</v>
      </c>
      <c r="F695" s="120">
        <v>20.789789275312657</v>
      </c>
      <c r="G695" s="231">
        <v>-9.1398736497756943</v>
      </c>
      <c r="H695" s="120"/>
      <c r="I695" s="120"/>
      <c r="J695" s="120"/>
      <c r="K695" s="120"/>
      <c r="L695" s="120"/>
      <c r="M695" s="120"/>
      <c r="N695" s="120"/>
      <c r="O695" s="120"/>
      <c r="P695" s="120"/>
      <c r="Q695" s="120"/>
      <c r="R695" s="120"/>
      <c r="S695" s="120"/>
      <c r="T695" s="120"/>
      <c r="U695" s="31">
        <v>20.732322271906199</v>
      </c>
      <c r="V695" s="31">
        <v>34.400000000000034</v>
      </c>
      <c r="W695" s="31">
        <v>79.0322580645161</v>
      </c>
      <c r="X695" s="31">
        <v>33.532041728763033</v>
      </c>
      <c r="Y695" s="31">
        <v>20.789789275312657</v>
      </c>
      <c r="Z695" s="259">
        <v>-9.1398736497756943</v>
      </c>
      <c r="AA695" s="252">
        <f t="shared" si="53"/>
        <v>0</v>
      </c>
      <c r="AB695" s="252">
        <f t="shared" si="54"/>
        <v>0</v>
      </c>
      <c r="AC695" s="252">
        <f t="shared" si="55"/>
        <v>0</v>
      </c>
      <c r="AD695" s="252">
        <f t="shared" si="56"/>
        <v>0</v>
      </c>
      <c r="AE695" s="252">
        <f t="shared" si="57"/>
        <v>0</v>
      </c>
      <c r="AF695" s="273">
        <f t="shared" si="58"/>
        <v>0</v>
      </c>
    </row>
    <row r="696" spans="1:32" ht="20.100000000000001" customHeight="1">
      <c r="A696" s="233">
        <v>1978</v>
      </c>
      <c r="B696" s="245">
        <v>15.915264903409195</v>
      </c>
      <c r="C696" s="120">
        <v>16.88428059395801</v>
      </c>
      <c r="D696" s="120">
        <v>11.373873873873876</v>
      </c>
      <c r="E696" s="120">
        <v>23.866758241758234</v>
      </c>
      <c r="F696" s="120">
        <v>9.9780157435642991</v>
      </c>
      <c r="G696" s="231">
        <v>15.882832040642029</v>
      </c>
      <c r="H696" s="120"/>
      <c r="I696" s="120"/>
      <c r="J696" s="120"/>
      <c r="K696" s="120"/>
      <c r="L696" s="120"/>
      <c r="M696" s="120"/>
      <c r="N696" s="120"/>
      <c r="O696" s="120"/>
      <c r="P696" s="120"/>
      <c r="Q696" s="120"/>
      <c r="R696" s="120"/>
      <c r="S696" s="120"/>
      <c r="T696" s="120"/>
      <c r="U696" s="31">
        <v>15.915264903409195</v>
      </c>
      <c r="V696" s="31">
        <v>16.88428059395801</v>
      </c>
      <c r="W696" s="31">
        <v>11.373873873873876</v>
      </c>
      <c r="X696" s="31">
        <v>23.866758241758234</v>
      </c>
      <c r="Y696" s="31">
        <v>9.9780157435642991</v>
      </c>
      <c r="Z696" s="259">
        <v>15.882832040642029</v>
      </c>
      <c r="AA696" s="252">
        <f t="shared" si="53"/>
        <v>0</v>
      </c>
      <c r="AB696" s="252">
        <f t="shared" si="54"/>
        <v>0</v>
      </c>
      <c r="AC696" s="252">
        <f t="shared" si="55"/>
        <v>0</v>
      </c>
      <c r="AD696" s="252">
        <f t="shared" si="56"/>
        <v>0</v>
      </c>
      <c r="AE696" s="252">
        <f t="shared" si="57"/>
        <v>0</v>
      </c>
      <c r="AF696" s="273">
        <f t="shared" si="58"/>
        <v>0</v>
      </c>
    </row>
    <row r="697" spans="1:32" ht="20.100000000000001" customHeight="1">
      <c r="A697" s="233">
        <v>1979</v>
      </c>
      <c r="B697" s="245">
        <v>12.11652280984552</v>
      </c>
      <c r="C697" s="120">
        <v>19.78425145110063</v>
      </c>
      <c r="D697" s="120">
        <v>11.021233569261881</v>
      </c>
      <c r="E697" s="120">
        <v>22.387025228721939</v>
      </c>
      <c r="F697" s="120">
        <v>-9.724013412432285</v>
      </c>
      <c r="G697" s="231">
        <v>20.019845913805057</v>
      </c>
      <c r="H697" s="120"/>
      <c r="I697" s="120"/>
      <c r="J697" s="120"/>
      <c r="K697" s="120"/>
      <c r="L697" s="120"/>
      <c r="M697" s="120"/>
      <c r="N697" s="120"/>
      <c r="O697" s="120"/>
      <c r="P697" s="120"/>
      <c r="Q697" s="120"/>
      <c r="R697" s="120"/>
      <c r="S697" s="120"/>
      <c r="T697" s="120"/>
      <c r="U697" s="31">
        <v>12.11652280984552</v>
      </c>
      <c r="V697" s="31">
        <v>19.78425145110063</v>
      </c>
      <c r="W697" s="31">
        <v>11.021233569261881</v>
      </c>
      <c r="X697" s="31">
        <v>22.387025228721939</v>
      </c>
      <c r="Y697" s="31">
        <v>-9.724013412432285</v>
      </c>
      <c r="Z697" s="259">
        <v>20.019845913805057</v>
      </c>
      <c r="AA697" s="252">
        <f t="shared" si="53"/>
        <v>0</v>
      </c>
      <c r="AB697" s="252">
        <f t="shared" si="54"/>
        <v>0</v>
      </c>
      <c r="AC697" s="252">
        <f t="shared" si="55"/>
        <v>0</v>
      </c>
      <c r="AD697" s="252">
        <f t="shared" si="56"/>
        <v>0</v>
      </c>
      <c r="AE697" s="252">
        <f t="shared" si="57"/>
        <v>0</v>
      </c>
      <c r="AF697" s="273">
        <f t="shared" si="58"/>
        <v>0</v>
      </c>
    </row>
    <row r="698" spans="1:32" ht="20.100000000000001" customHeight="1">
      <c r="A698" s="233">
        <v>1980</v>
      </c>
      <c r="B698" s="245">
        <v>26.52255756030408</v>
      </c>
      <c r="C698" s="120">
        <v>34.688000000000017</v>
      </c>
      <c r="D698" s="120">
        <v>91.34790528233151</v>
      </c>
      <c r="E698" s="120">
        <v>15.177256767470837</v>
      </c>
      <c r="F698" s="120">
        <v>35</v>
      </c>
      <c r="G698" s="231">
        <v>8.4031860198453359</v>
      </c>
      <c r="H698" s="120"/>
      <c r="I698" s="120"/>
      <c r="J698" s="120"/>
      <c r="K698" s="120"/>
      <c r="L698" s="120"/>
      <c r="M698" s="120"/>
      <c r="N698" s="120"/>
      <c r="O698" s="120"/>
      <c r="P698" s="120"/>
      <c r="Q698" s="120"/>
      <c r="R698" s="120"/>
      <c r="S698" s="120"/>
      <c r="T698" s="120"/>
      <c r="U698" s="31">
        <v>26.52255756030408</v>
      </c>
      <c r="V698" s="31">
        <v>34.688000000000017</v>
      </c>
      <c r="W698" s="31">
        <v>91.34790528233151</v>
      </c>
      <c r="X698" s="31">
        <v>15.177256767470837</v>
      </c>
      <c r="Y698" s="31">
        <v>35</v>
      </c>
      <c r="Z698" s="259">
        <v>8.4031860198453359</v>
      </c>
      <c r="AA698" s="252">
        <f t="shared" si="53"/>
        <v>0</v>
      </c>
      <c r="AB698" s="252">
        <f t="shared" si="54"/>
        <v>0</v>
      </c>
      <c r="AC698" s="252">
        <f t="shared" si="55"/>
        <v>0</v>
      </c>
      <c r="AD698" s="252">
        <f t="shared" si="56"/>
        <v>0</v>
      </c>
      <c r="AE698" s="252">
        <f t="shared" si="57"/>
        <v>0</v>
      </c>
      <c r="AF698" s="273">
        <f t="shared" si="58"/>
        <v>0</v>
      </c>
    </row>
    <row r="699" spans="1:32" ht="20.100000000000001" customHeight="1">
      <c r="A699" s="233">
        <v>1981</v>
      </c>
      <c r="B699" s="245">
        <v>58.247108914017332</v>
      </c>
      <c r="C699" s="120">
        <v>37.046465057869199</v>
      </c>
      <c r="D699" s="120">
        <v>58.971918134221767</v>
      </c>
      <c r="E699" s="120">
        <v>14.696627003638525</v>
      </c>
      <c r="F699" s="120">
        <v>40.07936507936509</v>
      </c>
      <c r="G699" s="231">
        <v>189.57550728268359</v>
      </c>
      <c r="H699" s="120"/>
      <c r="I699" s="120"/>
      <c r="J699" s="120"/>
      <c r="K699" s="120"/>
      <c r="L699" s="120"/>
      <c r="M699" s="120"/>
      <c r="N699" s="120"/>
      <c r="O699" s="120"/>
      <c r="P699" s="120"/>
      <c r="Q699" s="120"/>
      <c r="R699" s="120"/>
      <c r="S699" s="120"/>
      <c r="T699" s="120"/>
      <c r="U699" s="31">
        <v>58.247108914017332</v>
      </c>
      <c r="V699" s="31">
        <v>37.046465057869199</v>
      </c>
      <c r="W699" s="31">
        <v>58.971918134221767</v>
      </c>
      <c r="X699" s="31">
        <v>14.696627003638525</v>
      </c>
      <c r="Y699" s="31">
        <v>40.07936507936509</v>
      </c>
      <c r="Z699" s="259">
        <v>189.57550728268359</v>
      </c>
      <c r="AA699" s="252">
        <f t="shared" si="53"/>
        <v>0</v>
      </c>
      <c r="AB699" s="252">
        <f t="shared" si="54"/>
        <v>0</v>
      </c>
      <c r="AC699" s="252">
        <f t="shared" si="55"/>
        <v>0</v>
      </c>
      <c r="AD699" s="252">
        <f t="shared" si="56"/>
        <v>0</v>
      </c>
      <c r="AE699" s="252">
        <f t="shared" si="57"/>
        <v>0</v>
      </c>
      <c r="AF699" s="273">
        <f t="shared" si="58"/>
        <v>0</v>
      </c>
    </row>
    <row r="700" spans="1:32" ht="20.100000000000001" customHeight="1">
      <c r="A700" s="233">
        <v>1982</v>
      </c>
      <c r="B700" s="245">
        <v>14.207394042832149</v>
      </c>
      <c r="C700" s="120">
        <v>6.622418148496692</v>
      </c>
      <c r="D700" s="120">
        <v>22.694610778443121</v>
      </c>
      <c r="E700" s="120">
        <v>5.2171303639559454</v>
      </c>
      <c r="F700" s="120">
        <v>54.458923512747873</v>
      </c>
      <c r="G700" s="231">
        <v>-2.1331104837142618</v>
      </c>
      <c r="H700" s="120"/>
      <c r="I700" s="120"/>
      <c r="J700" s="120"/>
      <c r="K700" s="120"/>
      <c r="L700" s="120"/>
      <c r="M700" s="120"/>
      <c r="N700" s="120"/>
      <c r="O700" s="120"/>
      <c r="P700" s="120"/>
      <c r="Q700" s="120"/>
      <c r="R700" s="120"/>
      <c r="S700" s="120"/>
      <c r="T700" s="120"/>
      <c r="U700" s="31">
        <v>14.207394042832149</v>
      </c>
      <c r="V700" s="31">
        <v>6.622418148496692</v>
      </c>
      <c r="W700" s="31">
        <v>22.694610778443121</v>
      </c>
      <c r="X700" s="31">
        <v>5.2171303639559454</v>
      </c>
      <c r="Y700" s="31">
        <v>54.458923512747873</v>
      </c>
      <c r="Z700" s="259">
        <v>-2.1331104837142618</v>
      </c>
      <c r="AA700" s="252">
        <f t="shared" si="53"/>
        <v>0</v>
      </c>
      <c r="AB700" s="252">
        <f t="shared" si="54"/>
        <v>0</v>
      </c>
      <c r="AC700" s="252">
        <f t="shared" si="55"/>
        <v>0</v>
      </c>
      <c r="AD700" s="252">
        <f t="shared" si="56"/>
        <v>0</v>
      </c>
      <c r="AE700" s="252">
        <f t="shared" si="57"/>
        <v>0</v>
      </c>
      <c r="AF700" s="273">
        <f t="shared" si="58"/>
        <v>0</v>
      </c>
    </row>
    <row r="701" spans="1:32" ht="20.100000000000001" customHeight="1">
      <c r="A701" s="233">
        <v>1983</v>
      </c>
      <c r="B701" s="245">
        <v>-10.767889946045756</v>
      </c>
      <c r="C701" s="120">
        <v>-16.647310229489918</v>
      </c>
      <c r="D701" s="120">
        <v>-1.8057589067837796</v>
      </c>
      <c r="E701" s="120">
        <v>-17.091753585397669</v>
      </c>
      <c r="F701" s="120">
        <v>-14.62108429315532</v>
      </c>
      <c r="G701" s="231">
        <v>3.3024440068142127</v>
      </c>
      <c r="H701" s="120"/>
      <c r="I701" s="120"/>
      <c r="J701" s="120"/>
      <c r="K701" s="120"/>
      <c r="L701" s="120"/>
      <c r="M701" s="120"/>
      <c r="N701" s="120"/>
      <c r="O701" s="120"/>
      <c r="P701" s="120"/>
      <c r="Q701" s="120"/>
      <c r="R701" s="120"/>
      <c r="S701" s="120"/>
      <c r="T701" s="120"/>
      <c r="U701" s="31">
        <v>-10.767889946045756</v>
      </c>
      <c r="V701" s="31">
        <v>-16.647310229489918</v>
      </c>
      <c r="W701" s="31">
        <v>-1.8057589067837796</v>
      </c>
      <c r="X701" s="31">
        <v>-17.091753585397669</v>
      </c>
      <c r="Y701" s="31">
        <v>-14.62108429315532</v>
      </c>
      <c r="Z701" s="259">
        <v>3.3024440068142127</v>
      </c>
      <c r="AA701" s="252">
        <f t="shared" si="53"/>
        <v>0</v>
      </c>
      <c r="AB701" s="252">
        <f t="shared" si="54"/>
        <v>0</v>
      </c>
      <c r="AC701" s="252">
        <f t="shared" si="55"/>
        <v>0</v>
      </c>
      <c r="AD701" s="252">
        <f t="shared" si="56"/>
        <v>0</v>
      </c>
      <c r="AE701" s="252">
        <f t="shared" si="57"/>
        <v>0</v>
      </c>
      <c r="AF701" s="273">
        <f t="shared" si="58"/>
        <v>0</v>
      </c>
    </row>
    <row r="702" spans="1:32" ht="20.100000000000001" customHeight="1">
      <c r="A702" s="233">
        <v>1984</v>
      </c>
      <c r="B702" s="245">
        <v>-13.313908013240365</v>
      </c>
      <c r="C702" s="120">
        <v>-24.603594816775811</v>
      </c>
      <c r="D702" s="120">
        <v>-5.8648111332007886</v>
      </c>
      <c r="E702" s="120">
        <v>2.4276377217553886</v>
      </c>
      <c r="F702" s="120">
        <v>-25.199060548776998</v>
      </c>
      <c r="G702" s="231">
        <v>1.7780948445814886</v>
      </c>
      <c r="H702" s="120"/>
      <c r="I702" s="120"/>
      <c r="J702" s="120"/>
      <c r="K702" s="120"/>
      <c r="L702" s="120"/>
      <c r="M702" s="120"/>
      <c r="N702" s="120"/>
      <c r="O702" s="120"/>
      <c r="P702" s="120"/>
      <c r="Q702" s="120"/>
      <c r="R702" s="120"/>
      <c r="S702" s="120"/>
      <c r="T702" s="120"/>
      <c r="U702" s="31">
        <v>-13.313908013240365</v>
      </c>
      <c r="V702" s="31">
        <v>-24.603594816775811</v>
      </c>
      <c r="W702" s="31">
        <v>-5.8648111332007886</v>
      </c>
      <c r="X702" s="31">
        <v>2.4276377217553886</v>
      </c>
      <c r="Y702" s="31">
        <v>-25.199060548776998</v>
      </c>
      <c r="Z702" s="259">
        <v>1.7780948445814886</v>
      </c>
      <c r="AA702" s="252">
        <f t="shared" si="53"/>
        <v>0</v>
      </c>
      <c r="AB702" s="252">
        <f t="shared" si="54"/>
        <v>0</v>
      </c>
      <c r="AC702" s="252">
        <f t="shared" si="55"/>
        <v>0</v>
      </c>
      <c r="AD702" s="252">
        <f t="shared" si="56"/>
        <v>0</v>
      </c>
      <c r="AE702" s="252">
        <f t="shared" si="57"/>
        <v>0</v>
      </c>
      <c r="AF702" s="273">
        <f t="shared" si="58"/>
        <v>0</v>
      </c>
    </row>
    <row r="703" spans="1:32" ht="20.100000000000001" customHeight="1">
      <c r="A703" s="233">
        <v>1985</v>
      </c>
      <c r="B703" s="245">
        <v>-2.6025313117565645</v>
      </c>
      <c r="C703" s="120">
        <v>-6.8524541691307093</v>
      </c>
      <c r="D703" s="120">
        <v>2.7455121436113785</v>
      </c>
      <c r="E703" s="120">
        <v>11.212397447584337</v>
      </c>
      <c r="F703" s="120">
        <v>-11.157910859243387</v>
      </c>
      <c r="G703" s="231">
        <v>0.11023930162966167</v>
      </c>
      <c r="H703" s="120"/>
      <c r="I703" s="120"/>
      <c r="J703" s="120"/>
      <c r="K703" s="120"/>
      <c r="L703" s="120"/>
      <c r="M703" s="120"/>
      <c r="N703" s="120"/>
      <c r="O703" s="120"/>
      <c r="P703" s="120"/>
      <c r="Q703" s="120"/>
      <c r="R703" s="120"/>
      <c r="S703" s="120"/>
      <c r="T703" s="120"/>
      <c r="U703" s="31">
        <v>-2.6025313117565645</v>
      </c>
      <c r="V703" s="31">
        <v>-6.8524541691307093</v>
      </c>
      <c r="W703" s="31">
        <v>2.7455121436113785</v>
      </c>
      <c r="X703" s="31">
        <v>11.212397447584337</v>
      </c>
      <c r="Y703" s="31">
        <v>-11.157910859243387</v>
      </c>
      <c r="Z703" s="259">
        <v>0.11023930162966167</v>
      </c>
      <c r="AA703" s="252">
        <f t="shared" si="53"/>
        <v>0</v>
      </c>
      <c r="AB703" s="252">
        <f t="shared" si="54"/>
        <v>0</v>
      </c>
      <c r="AC703" s="252">
        <f t="shared" si="55"/>
        <v>0</v>
      </c>
      <c r="AD703" s="252">
        <f t="shared" si="56"/>
        <v>0</v>
      </c>
      <c r="AE703" s="252">
        <f t="shared" si="57"/>
        <v>0</v>
      </c>
      <c r="AF703" s="273">
        <f t="shared" si="58"/>
        <v>0</v>
      </c>
    </row>
    <row r="704" spans="1:32" ht="20.100000000000001" customHeight="1">
      <c r="A704" s="233">
        <v>1986</v>
      </c>
      <c r="B704" s="245">
        <v>-6.429752237090554</v>
      </c>
      <c r="C704" s="120">
        <v>-16.423299738116</v>
      </c>
      <c r="D704" s="120">
        <v>-17.240493319630019</v>
      </c>
      <c r="E704" s="120">
        <v>-4.6160483175150944</v>
      </c>
      <c r="F704" s="120">
        <v>-3.5772778208775122</v>
      </c>
      <c r="G704" s="231">
        <v>-1.1179401981567878</v>
      </c>
      <c r="H704" s="120"/>
      <c r="I704" s="120"/>
      <c r="J704" s="120"/>
      <c r="K704" s="120"/>
      <c r="L704" s="120"/>
      <c r="M704" s="120"/>
      <c r="N704" s="120"/>
      <c r="O704" s="120"/>
      <c r="P704" s="120"/>
      <c r="Q704" s="120"/>
      <c r="R704" s="120"/>
      <c r="S704" s="120"/>
      <c r="T704" s="120"/>
      <c r="U704" s="31">
        <v>-6.429752237090554</v>
      </c>
      <c r="V704" s="31">
        <v>-16.423299738116</v>
      </c>
      <c r="W704" s="31">
        <v>-17.240493319630019</v>
      </c>
      <c r="X704" s="31">
        <v>-4.6160483175150944</v>
      </c>
      <c r="Y704" s="31">
        <v>-3.5772778208775122</v>
      </c>
      <c r="Z704" s="259">
        <v>-1.1179401981567878</v>
      </c>
      <c r="AA704" s="252">
        <f t="shared" si="53"/>
        <v>0</v>
      </c>
      <c r="AB704" s="252">
        <f t="shared" si="54"/>
        <v>0</v>
      </c>
      <c r="AC704" s="252">
        <f t="shared" si="55"/>
        <v>0</v>
      </c>
      <c r="AD704" s="252">
        <f t="shared" si="56"/>
        <v>0</v>
      </c>
      <c r="AE704" s="252">
        <f t="shared" si="57"/>
        <v>0</v>
      </c>
      <c r="AF704" s="273">
        <f t="shared" si="58"/>
        <v>0</v>
      </c>
    </row>
    <row r="705" spans="1:32" ht="20.100000000000001" customHeight="1">
      <c r="A705" s="233">
        <v>1987</v>
      </c>
      <c r="B705" s="245">
        <v>-1.5200561191503539</v>
      </c>
      <c r="C705" s="120">
        <v>-3.1666904049755544</v>
      </c>
      <c r="D705" s="120">
        <v>1.7075442409189634</v>
      </c>
      <c r="E705" s="120">
        <v>-10.452284034373591</v>
      </c>
      <c r="F705" s="120">
        <v>-0.91632397639908447</v>
      </c>
      <c r="G705" s="231">
        <v>2.884073868589752</v>
      </c>
      <c r="H705" s="120"/>
      <c r="I705" s="120"/>
      <c r="J705" s="120"/>
      <c r="K705" s="120"/>
      <c r="L705" s="120"/>
      <c r="M705" s="120"/>
      <c r="N705" s="120"/>
      <c r="O705" s="120"/>
      <c r="P705" s="120"/>
      <c r="Q705" s="120"/>
      <c r="R705" s="120"/>
      <c r="S705" s="120"/>
      <c r="T705" s="120"/>
      <c r="U705" s="31">
        <v>-1.5200561191503539</v>
      </c>
      <c r="V705" s="31">
        <v>-3.1666904049755544</v>
      </c>
      <c r="W705" s="31">
        <v>1.7075442409189634</v>
      </c>
      <c r="X705" s="31">
        <v>-10.452284034373591</v>
      </c>
      <c r="Y705" s="31">
        <v>-0.91632397639908447</v>
      </c>
      <c r="Z705" s="259">
        <v>2.884073868589752</v>
      </c>
      <c r="AA705" s="252">
        <f t="shared" si="53"/>
        <v>0</v>
      </c>
      <c r="AB705" s="252">
        <f t="shared" si="54"/>
        <v>0</v>
      </c>
      <c r="AC705" s="252">
        <f t="shared" si="55"/>
        <v>0</v>
      </c>
      <c r="AD705" s="252">
        <f t="shared" si="56"/>
        <v>0</v>
      </c>
      <c r="AE705" s="252">
        <f t="shared" si="57"/>
        <v>0</v>
      </c>
      <c r="AF705" s="273">
        <f t="shared" si="58"/>
        <v>0</v>
      </c>
    </row>
    <row r="706" spans="1:32" ht="20.100000000000001" customHeight="1">
      <c r="A706" s="233">
        <v>1988</v>
      </c>
      <c r="B706" s="245">
        <v>3.9511151422182849</v>
      </c>
      <c r="C706" s="120">
        <v>4.1527750539321744</v>
      </c>
      <c r="D706" s="120">
        <v>13.797313797313791</v>
      </c>
      <c r="E706" s="120">
        <v>3.7224102227385174</v>
      </c>
      <c r="F706" s="120">
        <v>1.3533631073216839</v>
      </c>
      <c r="G706" s="231">
        <v>4.6778832872554261</v>
      </c>
      <c r="H706" s="120"/>
      <c r="I706" s="120"/>
      <c r="J706" s="120"/>
      <c r="K706" s="120"/>
      <c r="L706" s="120"/>
      <c r="M706" s="120"/>
      <c r="N706" s="120"/>
      <c r="O706" s="120"/>
      <c r="P706" s="120"/>
      <c r="Q706" s="120"/>
      <c r="R706" s="120"/>
      <c r="S706" s="120"/>
      <c r="T706" s="120"/>
      <c r="U706" s="31">
        <v>3.9511151422182849</v>
      </c>
      <c r="V706" s="31">
        <v>4.1527750539321744</v>
      </c>
      <c r="W706" s="31">
        <v>13.797313797313791</v>
      </c>
      <c r="X706" s="31">
        <v>3.7224102227385174</v>
      </c>
      <c r="Y706" s="31">
        <v>1.3533631073216839</v>
      </c>
      <c r="Z706" s="259">
        <v>4.6778832872554261</v>
      </c>
      <c r="AA706" s="252">
        <f t="shared" si="53"/>
        <v>0</v>
      </c>
      <c r="AB706" s="252">
        <f t="shared" si="54"/>
        <v>0</v>
      </c>
      <c r="AC706" s="252">
        <f t="shared" si="55"/>
        <v>0</v>
      </c>
      <c r="AD706" s="252">
        <f t="shared" si="56"/>
        <v>0</v>
      </c>
      <c r="AE706" s="252">
        <f t="shared" si="57"/>
        <v>0</v>
      </c>
      <c r="AF706" s="273">
        <f t="shared" si="58"/>
        <v>0</v>
      </c>
    </row>
    <row r="707" spans="1:32" ht="20.100000000000001" customHeight="1">
      <c r="A707" s="233">
        <v>1989</v>
      </c>
      <c r="B707" s="245">
        <v>6.6612589516249443</v>
      </c>
      <c r="C707" s="120">
        <v>16.824365673398262</v>
      </c>
      <c r="D707" s="120">
        <v>4.3991416309012692</v>
      </c>
      <c r="E707" s="120">
        <v>2.8486560186988754</v>
      </c>
      <c r="F707" s="120">
        <v>0.28931321493746509</v>
      </c>
      <c r="G707" s="231">
        <v>6.2756655424393273</v>
      </c>
      <c r="H707" s="120"/>
      <c r="I707" s="120"/>
      <c r="J707" s="120"/>
      <c r="K707" s="120"/>
      <c r="L707" s="120"/>
      <c r="M707" s="120"/>
      <c r="N707" s="120"/>
      <c r="O707" s="120"/>
      <c r="P707" s="120"/>
      <c r="Q707" s="120"/>
      <c r="R707" s="120"/>
      <c r="S707" s="120"/>
      <c r="T707" s="120"/>
      <c r="U707" s="31">
        <v>6.6612589516249443</v>
      </c>
      <c r="V707" s="31">
        <v>16.824365673398262</v>
      </c>
      <c r="W707" s="31">
        <v>4.3991416309012692</v>
      </c>
      <c r="X707" s="31">
        <v>2.8486560186988754</v>
      </c>
      <c r="Y707" s="31">
        <v>0.28931321493746509</v>
      </c>
      <c r="Z707" s="259">
        <v>6.2756655424393273</v>
      </c>
      <c r="AA707" s="252">
        <f t="shared" si="53"/>
        <v>0</v>
      </c>
      <c r="AB707" s="252">
        <f t="shared" si="54"/>
        <v>0</v>
      </c>
      <c r="AC707" s="252">
        <f t="shared" si="55"/>
        <v>0</v>
      </c>
      <c r="AD707" s="252">
        <f t="shared" si="56"/>
        <v>0</v>
      </c>
      <c r="AE707" s="252">
        <f t="shared" si="57"/>
        <v>0</v>
      </c>
      <c r="AF707" s="273">
        <f t="shared" si="58"/>
        <v>0</v>
      </c>
    </row>
    <row r="708" spans="1:32" ht="20.100000000000001" customHeight="1">
      <c r="A708" s="233">
        <v>1990</v>
      </c>
      <c r="B708" s="245">
        <v>47.793487547296962</v>
      </c>
      <c r="C708" s="120">
        <v>35.483740984002935</v>
      </c>
      <c r="D708" s="120">
        <v>119.78417266187051</v>
      </c>
      <c r="E708" s="120">
        <v>55.2104540504711</v>
      </c>
      <c r="F708" s="120">
        <v>20.122492455174879</v>
      </c>
      <c r="G708" s="231">
        <v>61.098848104527804</v>
      </c>
      <c r="H708" s="120"/>
      <c r="I708" s="120"/>
      <c r="J708" s="120"/>
      <c r="K708" s="120"/>
      <c r="L708" s="120"/>
      <c r="M708" s="120"/>
      <c r="N708" s="120"/>
      <c r="O708" s="120"/>
      <c r="P708" s="120"/>
      <c r="Q708" s="120"/>
      <c r="R708" s="120"/>
      <c r="S708" s="120"/>
      <c r="T708" s="120"/>
      <c r="U708" s="31">
        <v>47.793487547296962</v>
      </c>
      <c r="V708" s="31">
        <v>35.483740984002935</v>
      </c>
      <c r="W708" s="31">
        <v>119.78417266187051</v>
      </c>
      <c r="X708" s="31">
        <v>55.2104540504711</v>
      </c>
      <c r="Y708" s="31">
        <v>20.122492455174879</v>
      </c>
      <c r="Z708" s="259">
        <v>61.098848104527804</v>
      </c>
      <c r="AA708" s="252">
        <f t="shared" si="53"/>
        <v>0</v>
      </c>
      <c r="AB708" s="252">
        <f t="shared" si="54"/>
        <v>0</v>
      </c>
      <c r="AC708" s="252">
        <f t="shared" si="55"/>
        <v>0</v>
      </c>
      <c r="AD708" s="252">
        <f t="shared" si="56"/>
        <v>0</v>
      </c>
      <c r="AE708" s="252">
        <f t="shared" si="57"/>
        <v>0</v>
      </c>
      <c r="AF708" s="273">
        <f t="shared" si="58"/>
        <v>0</v>
      </c>
    </row>
    <row r="709" spans="1:32" ht="20.100000000000001" customHeight="1">
      <c r="A709" s="233">
        <v>1991</v>
      </c>
      <c r="B709" s="245">
        <v>-22.684941984259993</v>
      </c>
      <c r="C709" s="120">
        <v>-15.087886268328234</v>
      </c>
      <c r="D709" s="120">
        <v>-44.470423193827443</v>
      </c>
      <c r="E709" s="120">
        <v>-31.297663351839418</v>
      </c>
      <c r="F709" s="120">
        <v>13.308209561811893</v>
      </c>
      <c r="G709" s="231">
        <v>-35.013846936864852</v>
      </c>
      <c r="H709" s="120"/>
      <c r="I709" s="120"/>
      <c r="J709" s="120"/>
      <c r="K709" s="120"/>
      <c r="L709" s="120"/>
      <c r="M709" s="120"/>
      <c r="N709" s="120"/>
      <c r="O709" s="120"/>
      <c r="P709" s="120"/>
      <c r="Q709" s="120"/>
      <c r="R709" s="120"/>
      <c r="S709" s="120"/>
      <c r="T709" s="120"/>
      <c r="U709" s="31">
        <v>-22.684941984259993</v>
      </c>
      <c r="V709" s="31">
        <v>-15.087886268328234</v>
      </c>
      <c r="W709" s="31">
        <v>-44.470423193827443</v>
      </c>
      <c r="X709" s="31">
        <v>-31.297663351839418</v>
      </c>
      <c r="Y709" s="31">
        <v>13.308209561811893</v>
      </c>
      <c r="Z709" s="259">
        <v>-35.013846936864852</v>
      </c>
      <c r="AA709" s="252">
        <f t="shared" ref="AA709:AA772" si="60">U709-B709</f>
        <v>0</v>
      </c>
      <c r="AB709" s="252">
        <f t="shared" ref="AB709:AB772" si="61">V709-C709</f>
        <v>0</v>
      </c>
      <c r="AC709" s="252">
        <f t="shared" ref="AC709:AC772" si="62">W709-D709</f>
        <v>0</v>
      </c>
      <c r="AD709" s="252">
        <f t="shared" ref="AD709:AD772" si="63">X709-E709</f>
        <v>0</v>
      </c>
      <c r="AE709" s="252">
        <f t="shared" ref="AE709:AE772" si="64">Y709-F709</f>
        <v>0</v>
      </c>
      <c r="AF709" s="273">
        <f t="shared" ref="AF709:AF772" si="65">Z709-G709</f>
        <v>0</v>
      </c>
    </row>
    <row r="710" spans="1:32" ht="20.100000000000001" customHeight="1">
      <c r="A710" s="233">
        <v>1992</v>
      </c>
      <c r="B710" s="245">
        <v>39.875421726082806</v>
      </c>
      <c r="C710" s="120">
        <v>52.633975481611174</v>
      </c>
      <c r="D710" s="120">
        <v>14.821052631578937</v>
      </c>
      <c r="E710" s="120">
        <v>10.829411242340825</v>
      </c>
      <c r="F710" s="120">
        <v>85.329985652797689</v>
      </c>
      <c r="G710" s="231">
        <v>14.150244988061061</v>
      </c>
      <c r="H710" s="120"/>
      <c r="I710" s="120"/>
      <c r="J710" s="120"/>
      <c r="K710" s="120"/>
      <c r="L710" s="120"/>
      <c r="M710" s="120"/>
      <c r="N710" s="120"/>
      <c r="O710" s="120"/>
      <c r="P710" s="120"/>
      <c r="Q710" s="120"/>
      <c r="R710" s="120"/>
      <c r="S710" s="120"/>
      <c r="T710" s="120"/>
      <c r="U710" s="31">
        <v>39.875421726082806</v>
      </c>
      <c r="V710" s="31">
        <v>52.633975481611174</v>
      </c>
      <c r="W710" s="31">
        <v>14.821052631578937</v>
      </c>
      <c r="X710" s="31">
        <v>10.829411242340825</v>
      </c>
      <c r="Y710" s="31">
        <v>85.329985652797689</v>
      </c>
      <c r="Z710" s="259">
        <v>14.150244988061061</v>
      </c>
      <c r="AA710" s="252">
        <f t="shared" si="60"/>
        <v>0</v>
      </c>
      <c r="AB710" s="252">
        <f t="shared" si="61"/>
        <v>0</v>
      </c>
      <c r="AC710" s="252">
        <f t="shared" si="62"/>
        <v>0</v>
      </c>
      <c r="AD710" s="252">
        <f t="shared" si="63"/>
        <v>0</v>
      </c>
      <c r="AE710" s="252">
        <f t="shared" si="64"/>
        <v>0</v>
      </c>
      <c r="AF710" s="273">
        <f t="shared" si="65"/>
        <v>0</v>
      </c>
    </row>
    <row r="711" spans="1:32" ht="20.100000000000001" customHeight="1">
      <c r="A711" s="233">
        <v>1993</v>
      </c>
      <c r="B711" s="245">
        <v>12.047617789716398</v>
      </c>
      <c r="C711" s="120">
        <v>16.758840672831994</v>
      </c>
      <c r="D711" s="120">
        <v>29.996332966630007</v>
      </c>
      <c r="E711" s="120">
        <v>30.747966828252061</v>
      </c>
      <c r="F711" s="120">
        <v>-5.8553407111564724</v>
      </c>
      <c r="G711" s="231">
        <v>18.896690658729938</v>
      </c>
      <c r="H711" s="120"/>
      <c r="I711" s="120"/>
      <c r="J711" s="120"/>
      <c r="K711" s="120"/>
      <c r="L711" s="120"/>
      <c r="M711" s="120"/>
      <c r="N711" s="120"/>
      <c r="O711" s="120"/>
      <c r="P711" s="120"/>
      <c r="Q711" s="120"/>
      <c r="R711" s="120"/>
      <c r="S711" s="120"/>
      <c r="T711" s="120"/>
      <c r="U711" s="31">
        <v>12.047617789716398</v>
      </c>
      <c r="V711" s="31">
        <v>16.758840672831994</v>
      </c>
      <c r="W711" s="31">
        <v>29.996332966630007</v>
      </c>
      <c r="X711" s="31">
        <v>30.747966828252061</v>
      </c>
      <c r="Y711" s="31">
        <v>-5.8553407111564724</v>
      </c>
      <c r="Z711" s="259">
        <v>18.896690658729938</v>
      </c>
      <c r="AA711" s="252">
        <f t="shared" si="60"/>
        <v>0</v>
      </c>
      <c r="AB711" s="252">
        <f t="shared" si="61"/>
        <v>0</v>
      </c>
      <c r="AC711" s="252">
        <f t="shared" si="62"/>
        <v>0</v>
      </c>
      <c r="AD711" s="252">
        <f t="shared" si="63"/>
        <v>0</v>
      </c>
      <c r="AE711" s="252">
        <f t="shared" si="64"/>
        <v>0</v>
      </c>
      <c r="AF711" s="273">
        <f t="shared" si="65"/>
        <v>0</v>
      </c>
    </row>
    <row r="712" spans="1:32" ht="20.100000000000001" customHeight="1">
      <c r="A712" s="233">
        <v>1994</v>
      </c>
      <c r="B712" s="245">
        <v>9.0792635140258398</v>
      </c>
      <c r="C712" s="120">
        <v>6.7413522012578682</v>
      </c>
      <c r="D712" s="120">
        <v>15.091678420310302</v>
      </c>
      <c r="E712" s="120">
        <v>9.229072190219398</v>
      </c>
      <c r="F712" s="120">
        <v>22.383150498047073</v>
      </c>
      <c r="G712" s="231">
        <v>-1.1378822368713344</v>
      </c>
      <c r="H712" s="120"/>
      <c r="I712" s="120"/>
      <c r="J712" s="120"/>
      <c r="K712" s="120"/>
      <c r="L712" s="120"/>
      <c r="M712" s="120"/>
      <c r="N712" s="120"/>
      <c r="O712" s="120"/>
      <c r="P712" s="120"/>
      <c r="Q712" s="120"/>
      <c r="R712" s="120"/>
      <c r="S712" s="120"/>
      <c r="T712" s="120"/>
      <c r="U712" s="31">
        <v>9.0792635140258398</v>
      </c>
      <c r="V712" s="31">
        <v>6.7413522012578682</v>
      </c>
      <c r="W712" s="31">
        <v>15.091678420310302</v>
      </c>
      <c r="X712" s="31">
        <v>9.229072190219398</v>
      </c>
      <c r="Y712" s="31">
        <v>22.383150498047073</v>
      </c>
      <c r="Z712" s="259">
        <v>-1.1378822368713344</v>
      </c>
      <c r="AA712" s="252">
        <f t="shared" si="60"/>
        <v>0</v>
      </c>
      <c r="AB712" s="252">
        <f t="shared" si="61"/>
        <v>0</v>
      </c>
      <c r="AC712" s="252">
        <f t="shared" si="62"/>
        <v>0</v>
      </c>
      <c r="AD712" s="252">
        <f t="shared" si="63"/>
        <v>0</v>
      </c>
      <c r="AE712" s="252">
        <f t="shared" si="64"/>
        <v>0</v>
      </c>
      <c r="AF712" s="273">
        <f t="shared" si="65"/>
        <v>0</v>
      </c>
    </row>
    <row r="713" spans="1:32" ht="20.100000000000001" customHeight="1">
      <c r="A713" s="233">
        <v>1995</v>
      </c>
      <c r="B713" s="245">
        <v>9.2213713890614883</v>
      </c>
      <c r="C713" s="120">
        <v>5.8736880869084871</v>
      </c>
      <c r="D713" s="120">
        <v>4.4117647058823621</v>
      </c>
      <c r="E713" s="120">
        <v>11.74259425493716</v>
      </c>
      <c r="F713" s="120">
        <v>14.575634486760535</v>
      </c>
      <c r="G713" s="231">
        <v>6.0232942853130567</v>
      </c>
      <c r="H713" s="120"/>
      <c r="I713" s="120"/>
      <c r="J713" s="120"/>
      <c r="K713" s="120"/>
      <c r="L713" s="120"/>
      <c r="M713" s="120"/>
      <c r="N713" s="120"/>
      <c r="O713" s="120"/>
      <c r="P713" s="120"/>
      <c r="Q713" s="120"/>
      <c r="R713" s="120"/>
      <c r="S713" s="120"/>
      <c r="T713" s="120"/>
      <c r="U713" s="31">
        <v>9.2213713890614883</v>
      </c>
      <c r="V713" s="31">
        <v>5.8736880869084871</v>
      </c>
      <c r="W713" s="31">
        <v>4.4117647058823621</v>
      </c>
      <c r="X713" s="31">
        <v>11.74259425493716</v>
      </c>
      <c r="Y713" s="31">
        <v>14.575634486760535</v>
      </c>
      <c r="Z713" s="259">
        <v>6.0232942853130567</v>
      </c>
      <c r="AA713" s="252">
        <f t="shared" si="60"/>
        <v>0</v>
      </c>
      <c r="AB713" s="252">
        <f t="shared" si="61"/>
        <v>0</v>
      </c>
      <c r="AC713" s="252">
        <f t="shared" si="62"/>
        <v>0</v>
      </c>
      <c r="AD713" s="252">
        <f t="shared" si="63"/>
        <v>0</v>
      </c>
      <c r="AE713" s="252">
        <f t="shared" si="64"/>
        <v>0</v>
      </c>
      <c r="AF713" s="273">
        <f t="shared" si="65"/>
        <v>0</v>
      </c>
    </row>
    <row r="714" spans="1:32" ht="20.100000000000001" customHeight="1">
      <c r="A714" s="233">
        <v>1996</v>
      </c>
      <c r="B714" s="245">
        <v>5.5554599516305103</v>
      </c>
      <c r="C714" s="120">
        <v>4.9913043478260875</v>
      </c>
      <c r="D714" s="120">
        <v>5.6338028169014081</v>
      </c>
      <c r="E714" s="120">
        <v>-2.2016367926896692</v>
      </c>
      <c r="F714" s="120">
        <v>4.5661126734283073</v>
      </c>
      <c r="G714" s="231">
        <v>10.935229802389628</v>
      </c>
      <c r="H714" s="120"/>
      <c r="I714" s="120"/>
      <c r="J714" s="120"/>
      <c r="K714" s="120"/>
      <c r="L714" s="120"/>
      <c r="M714" s="120"/>
      <c r="N714" s="120"/>
      <c r="O714" s="120"/>
      <c r="P714" s="120"/>
      <c r="Q714" s="120"/>
      <c r="R714" s="120"/>
      <c r="S714" s="120"/>
      <c r="T714" s="120"/>
      <c r="U714" s="31">
        <v>5.5554599516305103</v>
      </c>
      <c r="V714" s="31">
        <v>4.9913043478260875</v>
      </c>
      <c r="W714" s="31">
        <v>5.6338028169014081</v>
      </c>
      <c r="X714" s="31">
        <v>-2.2016367926896692</v>
      </c>
      <c r="Y714" s="31">
        <v>4.5661126734283073</v>
      </c>
      <c r="Z714" s="259">
        <v>10.935229802389628</v>
      </c>
      <c r="AA714" s="252">
        <f t="shared" si="60"/>
        <v>0</v>
      </c>
      <c r="AB714" s="252">
        <f t="shared" si="61"/>
        <v>0</v>
      </c>
      <c r="AC714" s="252">
        <f t="shared" si="62"/>
        <v>0</v>
      </c>
      <c r="AD714" s="252">
        <f t="shared" si="63"/>
        <v>0</v>
      </c>
      <c r="AE714" s="252">
        <f t="shared" si="64"/>
        <v>0</v>
      </c>
      <c r="AF714" s="273">
        <f t="shared" si="65"/>
        <v>0</v>
      </c>
    </row>
    <row r="715" spans="1:32" ht="20.100000000000001" customHeight="1">
      <c r="A715" s="233">
        <v>1997</v>
      </c>
      <c r="B715" s="245">
        <v>-4.7676586582511504E-2</v>
      </c>
      <c r="C715" s="120">
        <v>5.0024846778201209</v>
      </c>
      <c r="D715" s="120">
        <v>5.6666666666666572</v>
      </c>
      <c r="E715" s="120">
        <v>-9.1536822650614766</v>
      </c>
      <c r="F715" s="120">
        <v>-0.12363460239367896</v>
      </c>
      <c r="G715" s="231">
        <v>-1.2424141029910203</v>
      </c>
      <c r="H715" s="120"/>
      <c r="I715" s="120"/>
      <c r="J715" s="120"/>
      <c r="K715" s="120"/>
      <c r="L715" s="120"/>
      <c r="M715" s="120"/>
      <c r="N715" s="120"/>
      <c r="O715" s="120"/>
      <c r="P715" s="120"/>
      <c r="Q715" s="120"/>
      <c r="R715" s="120"/>
      <c r="S715" s="120"/>
      <c r="T715" s="120"/>
      <c r="U715" s="31">
        <v>-4.7676586582511504E-2</v>
      </c>
      <c r="V715" s="31">
        <v>5.0024846778201209</v>
      </c>
      <c r="W715" s="31">
        <v>5.6666666666666572</v>
      </c>
      <c r="X715" s="31">
        <v>-9.1536822650614766</v>
      </c>
      <c r="Y715" s="31">
        <v>-0.12363460239367896</v>
      </c>
      <c r="Z715" s="259">
        <v>-1.2424141029910203</v>
      </c>
      <c r="AA715" s="252">
        <f t="shared" si="60"/>
        <v>0</v>
      </c>
      <c r="AB715" s="252">
        <f t="shared" si="61"/>
        <v>0</v>
      </c>
      <c r="AC715" s="252">
        <f t="shared" si="62"/>
        <v>0</v>
      </c>
      <c r="AD715" s="252">
        <f t="shared" si="63"/>
        <v>0</v>
      </c>
      <c r="AE715" s="252">
        <f t="shared" si="64"/>
        <v>0</v>
      </c>
      <c r="AF715" s="273">
        <f t="shared" si="65"/>
        <v>0</v>
      </c>
    </row>
    <row r="716" spans="1:32" ht="20.100000000000001" customHeight="1">
      <c r="A716" s="233">
        <v>1998</v>
      </c>
      <c r="B716" s="245">
        <v>11.997133500593307</v>
      </c>
      <c r="C716" s="120">
        <v>6.4521217857706148</v>
      </c>
      <c r="D716" s="120">
        <v>19.13774973711881</v>
      </c>
      <c r="E716" s="120">
        <v>36.305840467915573</v>
      </c>
      <c r="F716" s="120">
        <v>9.673302705461964</v>
      </c>
      <c r="G716" s="231">
        <v>9.5327689322684677</v>
      </c>
      <c r="H716" s="120"/>
      <c r="I716" s="120"/>
      <c r="J716" s="120"/>
      <c r="K716" s="120"/>
      <c r="L716" s="120"/>
      <c r="M716" s="120"/>
      <c r="N716" s="120"/>
      <c r="O716" s="120"/>
      <c r="P716" s="120"/>
      <c r="Q716" s="120"/>
      <c r="R716" s="120"/>
      <c r="S716" s="120"/>
      <c r="T716" s="120"/>
      <c r="U716" s="31">
        <v>11.997133500593307</v>
      </c>
      <c r="V716" s="31">
        <v>6.4521217857706148</v>
      </c>
      <c r="W716" s="31">
        <v>19.13774973711881</v>
      </c>
      <c r="X716" s="31">
        <v>36.305840467915573</v>
      </c>
      <c r="Y716" s="31">
        <v>9.673302705461964</v>
      </c>
      <c r="Z716" s="259">
        <v>9.5327689322684677</v>
      </c>
      <c r="AA716" s="252">
        <f t="shared" si="60"/>
        <v>0</v>
      </c>
      <c r="AB716" s="252">
        <f t="shared" si="61"/>
        <v>0</v>
      </c>
      <c r="AC716" s="252">
        <f t="shared" si="62"/>
        <v>0</v>
      </c>
      <c r="AD716" s="252">
        <f t="shared" si="63"/>
        <v>0</v>
      </c>
      <c r="AE716" s="252">
        <f t="shared" si="64"/>
        <v>0</v>
      </c>
      <c r="AF716" s="273">
        <f t="shared" si="65"/>
        <v>0</v>
      </c>
    </row>
    <row r="717" spans="1:32" ht="20.100000000000001" customHeight="1">
      <c r="A717" s="233">
        <v>1999</v>
      </c>
      <c r="B717" s="245">
        <v>4.9569044809964424</v>
      </c>
      <c r="C717" s="120">
        <v>3.2009484291642138</v>
      </c>
      <c r="D717" s="120">
        <v>18.093556928508377</v>
      </c>
      <c r="E717" s="120">
        <v>12.006633499170817</v>
      </c>
      <c r="F717" s="120">
        <v>-7.0514312310914704</v>
      </c>
      <c r="G717" s="231">
        <v>14.807930152109734</v>
      </c>
      <c r="H717" s="120"/>
      <c r="I717" s="120"/>
      <c r="J717" s="120"/>
      <c r="K717" s="120"/>
      <c r="L717" s="120"/>
      <c r="M717" s="120"/>
      <c r="N717" s="120"/>
      <c r="O717" s="120"/>
      <c r="P717" s="120"/>
      <c r="Q717" s="120"/>
      <c r="R717" s="120"/>
      <c r="S717" s="120"/>
      <c r="T717" s="120"/>
      <c r="U717" s="31">
        <v>4.9569044809964424</v>
      </c>
      <c r="V717" s="31">
        <v>3.2009484291642138</v>
      </c>
      <c r="W717" s="31">
        <v>18.093556928508377</v>
      </c>
      <c r="X717" s="31">
        <v>12.006633499170817</v>
      </c>
      <c r="Y717" s="31">
        <v>-7.0514312310914704</v>
      </c>
      <c r="Z717" s="259">
        <v>14.807930152109734</v>
      </c>
      <c r="AA717" s="252">
        <f t="shared" si="60"/>
        <v>0</v>
      </c>
      <c r="AB717" s="252">
        <f t="shared" si="61"/>
        <v>0</v>
      </c>
      <c r="AC717" s="252">
        <f t="shared" si="62"/>
        <v>0</v>
      </c>
      <c r="AD717" s="252">
        <f t="shared" si="63"/>
        <v>0</v>
      </c>
      <c r="AE717" s="252">
        <f t="shared" si="64"/>
        <v>0</v>
      </c>
      <c r="AF717" s="273">
        <f t="shared" si="65"/>
        <v>0</v>
      </c>
    </row>
    <row r="718" spans="1:32" ht="20.100000000000001" customHeight="1">
      <c r="A718" s="233">
        <v>2000</v>
      </c>
      <c r="B718" s="245">
        <v>9.0413975146920649</v>
      </c>
      <c r="C718" s="120">
        <v>2.8001148765077488</v>
      </c>
      <c r="D718" s="120">
        <v>4.1106128550074743</v>
      </c>
      <c r="E718" s="120">
        <v>9.0835060704767443</v>
      </c>
      <c r="F718" s="120">
        <v>-1.9028542814221368</v>
      </c>
      <c r="G718" s="231">
        <v>24.665741797247293</v>
      </c>
      <c r="H718" s="120"/>
      <c r="I718" s="120"/>
      <c r="J718" s="120"/>
      <c r="K718" s="120"/>
      <c r="L718" s="120"/>
      <c r="M718" s="120"/>
      <c r="N718" s="120"/>
      <c r="O718" s="120"/>
      <c r="P718" s="120"/>
      <c r="Q718" s="120"/>
      <c r="R718" s="120"/>
      <c r="S718" s="120"/>
      <c r="T718" s="120"/>
      <c r="U718" s="31">
        <v>9.0413975146920649</v>
      </c>
      <c r="V718" s="31">
        <v>2.8001148765077488</v>
      </c>
      <c r="W718" s="31">
        <v>4.1106128550074743</v>
      </c>
      <c r="X718" s="31">
        <v>9.0835060704767443</v>
      </c>
      <c r="Y718" s="31">
        <v>-1.9028542814221368</v>
      </c>
      <c r="Z718" s="259">
        <v>24.665741797247293</v>
      </c>
      <c r="AA718" s="252">
        <f t="shared" si="60"/>
        <v>0</v>
      </c>
      <c r="AB718" s="252">
        <f t="shared" si="61"/>
        <v>0</v>
      </c>
      <c r="AC718" s="252">
        <f t="shared" si="62"/>
        <v>0</v>
      </c>
      <c r="AD718" s="252">
        <f t="shared" si="63"/>
        <v>0</v>
      </c>
      <c r="AE718" s="252">
        <f t="shared" si="64"/>
        <v>0</v>
      </c>
      <c r="AF718" s="273">
        <f t="shared" si="65"/>
        <v>0</v>
      </c>
    </row>
    <row r="719" spans="1:32" ht="20.100000000000001" customHeight="1">
      <c r="A719" s="233">
        <v>2001</v>
      </c>
      <c r="B719" s="245">
        <v>3.2740230001607529</v>
      </c>
      <c r="C719" s="120">
        <v>1.7320854867998321</v>
      </c>
      <c r="D719" s="120">
        <v>3.3022254127781849</v>
      </c>
      <c r="E719" s="120">
        <v>5.7176789955887557</v>
      </c>
      <c r="F719" s="120">
        <v>2.1056661562021333</v>
      </c>
      <c r="G719" s="231">
        <v>4.1392746836437908</v>
      </c>
      <c r="H719" s="120"/>
      <c r="I719" s="120"/>
      <c r="J719" s="120"/>
      <c r="K719" s="120"/>
      <c r="L719" s="120"/>
      <c r="M719" s="120"/>
      <c r="N719" s="120"/>
      <c r="O719" s="120"/>
      <c r="P719" s="120"/>
      <c r="Q719" s="120"/>
      <c r="R719" s="120"/>
      <c r="S719" s="120"/>
      <c r="T719" s="120"/>
      <c r="U719" s="31">
        <v>3.2740230001607529</v>
      </c>
      <c r="V719" s="31">
        <v>1.7320854867998321</v>
      </c>
      <c r="W719" s="31">
        <v>3.3022254127781849</v>
      </c>
      <c r="X719" s="31">
        <v>5.7176789955887557</v>
      </c>
      <c r="Y719" s="31">
        <v>2.1056661562021333</v>
      </c>
      <c r="Z719" s="259">
        <v>4.1392746836437908</v>
      </c>
      <c r="AA719" s="252">
        <f t="shared" si="60"/>
        <v>0</v>
      </c>
      <c r="AB719" s="252">
        <f t="shared" si="61"/>
        <v>0</v>
      </c>
      <c r="AC719" s="252">
        <f t="shared" si="62"/>
        <v>0</v>
      </c>
      <c r="AD719" s="252">
        <f t="shared" si="63"/>
        <v>0</v>
      </c>
      <c r="AE719" s="252">
        <f t="shared" si="64"/>
        <v>0</v>
      </c>
      <c r="AF719" s="273">
        <f t="shared" si="65"/>
        <v>0</v>
      </c>
    </row>
    <row r="720" spans="1:32" ht="20.100000000000001" customHeight="1">
      <c r="A720" s="233">
        <v>2002</v>
      </c>
      <c r="B720" s="245">
        <v>13.56584272058177</v>
      </c>
      <c r="C720" s="120">
        <v>12.917616146900968</v>
      </c>
      <c r="D720" s="120">
        <v>9.9265290645660968</v>
      </c>
      <c r="E720" s="120">
        <v>39.380486838797339</v>
      </c>
      <c r="F720" s="120">
        <v>11.687154245189063</v>
      </c>
      <c r="G720" s="231">
        <v>4.9081952566454277</v>
      </c>
      <c r="H720" s="120"/>
      <c r="I720" s="120"/>
      <c r="J720" s="120"/>
      <c r="K720" s="120"/>
      <c r="L720" s="120"/>
      <c r="M720" s="120"/>
      <c r="N720" s="120"/>
      <c r="O720" s="120"/>
      <c r="P720" s="120"/>
      <c r="Q720" s="120"/>
      <c r="R720" s="120"/>
      <c r="S720" s="120"/>
      <c r="T720" s="120"/>
      <c r="U720" s="31">
        <v>13.56584272058177</v>
      </c>
      <c r="V720" s="31">
        <v>12.917616146900968</v>
      </c>
      <c r="W720" s="31">
        <v>9.9265290645660968</v>
      </c>
      <c r="X720" s="31">
        <v>39.380486838797339</v>
      </c>
      <c r="Y720" s="31">
        <v>11.687154245189063</v>
      </c>
      <c r="Z720" s="259">
        <v>4.9081952566454277</v>
      </c>
      <c r="AA720" s="252">
        <f t="shared" si="60"/>
        <v>0</v>
      </c>
      <c r="AB720" s="252">
        <f t="shared" si="61"/>
        <v>0</v>
      </c>
      <c r="AC720" s="252">
        <f t="shared" si="62"/>
        <v>0</v>
      </c>
      <c r="AD720" s="252">
        <f t="shared" si="63"/>
        <v>0</v>
      </c>
      <c r="AE720" s="252">
        <f t="shared" si="64"/>
        <v>0</v>
      </c>
      <c r="AF720" s="273">
        <f t="shared" si="65"/>
        <v>0</v>
      </c>
    </row>
    <row r="721" spans="1:32" ht="20.100000000000001" customHeight="1">
      <c r="A721" s="233">
        <v>2003</v>
      </c>
      <c r="B721" s="245">
        <v>10.501224592858804</v>
      </c>
      <c r="C721" s="120">
        <v>7.3892749565979727</v>
      </c>
      <c r="D721" s="120">
        <v>6.3168089339633582</v>
      </c>
      <c r="E721" s="120">
        <v>12.471828687727054</v>
      </c>
      <c r="F721" s="120">
        <v>18.920264083703614</v>
      </c>
      <c r="G721" s="231">
        <v>5.893294714271363</v>
      </c>
      <c r="H721" s="120"/>
      <c r="I721" s="120"/>
      <c r="J721" s="120"/>
      <c r="K721" s="120"/>
      <c r="L721" s="120"/>
      <c r="M721" s="120"/>
      <c r="N721" s="120"/>
      <c r="O721" s="120"/>
      <c r="P721" s="120"/>
      <c r="Q721" s="120"/>
      <c r="R721" s="120"/>
      <c r="S721" s="120"/>
      <c r="T721" s="120"/>
      <c r="U721" s="31">
        <v>10.501224592858804</v>
      </c>
      <c r="V721" s="31">
        <v>7.3892749565979727</v>
      </c>
      <c r="W721" s="31">
        <v>6.3168089339633582</v>
      </c>
      <c r="X721" s="31">
        <v>12.471828687727054</v>
      </c>
      <c r="Y721" s="31">
        <v>18.920264083703614</v>
      </c>
      <c r="Z721" s="259">
        <v>5.893294714271363</v>
      </c>
      <c r="AA721" s="252">
        <f t="shared" si="60"/>
        <v>0</v>
      </c>
      <c r="AB721" s="252">
        <f t="shared" si="61"/>
        <v>0</v>
      </c>
      <c r="AC721" s="252">
        <f t="shared" si="62"/>
        <v>0</v>
      </c>
      <c r="AD721" s="252">
        <f t="shared" si="63"/>
        <v>0</v>
      </c>
      <c r="AE721" s="252">
        <f t="shared" si="64"/>
        <v>0</v>
      </c>
      <c r="AF721" s="273">
        <f t="shared" si="65"/>
        <v>0</v>
      </c>
    </row>
    <row r="722" spans="1:32" ht="20.100000000000001" customHeight="1">
      <c r="A722" s="233">
        <v>2004</v>
      </c>
      <c r="B722" s="245">
        <v>20.189117370538384</v>
      </c>
      <c r="C722" s="120">
        <v>10.178368600395444</v>
      </c>
      <c r="D722" s="120">
        <v>15.303947829701698</v>
      </c>
      <c r="E722" s="120">
        <v>54.052654298316412</v>
      </c>
      <c r="F722" s="120">
        <v>16.239890780142915</v>
      </c>
      <c r="G722" s="231">
        <v>11.307463404442061</v>
      </c>
      <c r="H722" s="120"/>
      <c r="I722" s="120"/>
      <c r="J722" s="120"/>
      <c r="K722" s="120"/>
      <c r="L722" s="120"/>
      <c r="M722" s="120"/>
      <c r="N722" s="120"/>
      <c r="O722" s="120"/>
      <c r="P722" s="120"/>
      <c r="Q722" s="120"/>
      <c r="R722" s="120"/>
      <c r="S722" s="120"/>
      <c r="T722" s="120"/>
      <c r="U722" s="31">
        <v>20.189117370538384</v>
      </c>
      <c r="V722" s="31">
        <v>10.178368600395444</v>
      </c>
      <c r="W722" s="31">
        <v>15.303947829701698</v>
      </c>
      <c r="X722" s="31">
        <v>54.052654298316412</v>
      </c>
      <c r="Y722" s="31">
        <v>16.239890780142915</v>
      </c>
      <c r="Z722" s="259">
        <v>11.307463404442061</v>
      </c>
      <c r="AA722" s="252">
        <f t="shared" si="60"/>
        <v>0</v>
      </c>
      <c r="AB722" s="252">
        <f t="shared" si="61"/>
        <v>0</v>
      </c>
      <c r="AC722" s="252">
        <f t="shared" si="62"/>
        <v>0</v>
      </c>
      <c r="AD722" s="252">
        <f t="shared" si="63"/>
        <v>0</v>
      </c>
      <c r="AE722" s="252">
        <f t="shared" si="64"/>
        <v>0</v>
      </c>
      <c r="AF722" s="273">
        <f t="shared" si="65"/>
        <v>0</v>
      </c>
    </row>
    <row r="723" spans="1:32" ht="20.100000000000001" customHeight="1">
      <c r="A723" s="233">
        <v>2005</v>
      </c>
      <c r="B723" s="245">
        <v>13.679911189420807</v>
      </c>
      <c r="C723" s="120">
        <v>12.530660850195005</v>
      </c>
      <c r="D723" s="120">
        <v>21.805175220278812</v>
      </c>
      <c r="E723" s="120">
        <v>17.456974422340139</v>
      </c>
      <c r="F723" s="120">
        <v>20.149036898702974</v>
      </c>
      <c r="G723" s="231">
        <v>4.8383741291102638</v>
      </c>
      <c r="H723" s="120"/>
      <c r="I723" s="120"/>
      <c r="J723" s="120"/>
      <c r="K723" s="120"/>
      <c r="L723" s="120"/>
      <c r="M723" s="120"/>
      <c r="N723" s="120"/>
      <c r="O723" s="120"/>
      <c r="P723" s="120"/>
      <c r="Q723" s="120"/>
      <c r="R723" s="120"/>
      <c r="S723" s="120"/>
      <c r="T723" s="120"/>
      <c r="U723" s="31">
        <v>13.679911189420807</v>
      </c>
      <c r="V723" s="31">
        <v>12.530660850195005</v>
      </c>
      <c r="W723" s="31">
        <v>21.805175220278812</v>
      </c>
      <c r="X723" s="31">
        <v>17.456974422340139</v>
      </c>
      <c r="Y723" s="31">
        <v>20.149036898702974</v>
      </c>
      <c r="Z723" s="259">
        <v>4.8383741291102638</v>
      </c>
      <c r="AA723" s="252">
        <f t="shared" si="60"/>
        <v>0</v>
      </c>
      <c r="AB723" s="252">
        <f t="shared" si="61"/>
        <v>0</v>
      </c>
      <c r="AC723" s="252">
        <f t="shared" si="62"/>
        <v>0</v>
      </c>
      <c r="AD723" s="252">
        <f t="shared" si="63"/>
        <v>0</v>
      </c>
      <c r="AE723" s="252">
        <f t="shared" si="64"/>
        <v>0</v>
      </c>
      <c r="AF723" s="273">
        <f t="shared" si="65"/>
        <v>0</v>
      </c>
    </row>
    <row r="724" spans="1:32" ht="20.100000000000001" customHeight="1">
      <c r="A724" s="233">
        <v>2006</v>
      </c>
      <c r="B724" s="245">
        <v>16.716585684010326</v>
      </c>
      <c r="C724" s="120">
        <v>13.431961232678063</v>
      </c>
      <c r="D724" s="120">
        <v>18.431119173047449</v>
      </c>
      <c r="E724" s="120">
        <v>22.798700078893773</v>
      </c>
      <c r="F724" s="120">
        <v>23.566965443369824</v>
      </c>
      <c r="G724" s="231">
        <v>6.6392479829619191</v>
      </c>
      <c r="H724" s="120"/>
      <c r="I724" s="120"/>
      <c r="J724" s="120"/>
      <c r="K724" s="120"/>
      <c r="L724" s="120"/>
      <c r="M724" s="120"/>
      <c r="N724" s="120"/>
      <c r="O724" s="120"/>
      <c r="P724" s="120"/>
      <c r="Q724" s="120"/>
      <c r="R724" s="120"/>
      <c r="S724" s="120"/>
      <c r="T724" s="120"/>
      <c r="U724" s="31">
        <v>16.716585684010326</v>
      </c>
      <c r="V724" s="31">
        <v>13.431961232678063</v>
      </c>
      <c r="W724" s="31">
        <v>18.431119173047449</v>
      </c>
      <c r="X724" s="31">
        <v>22.798700078893773</v>
      </c>
      <c r="Y724" s="31">
        <v>23.566965443369824</v>
      </c>
      <c r="Z724" s="259">
        <v>6.6392479829619191</v>
      </c>
      <c r="AA724" s="252">
        <f t="shared" si="60"/>
        <v>0</v>
      </c>
      <c r="AB724" s="252">
        <f t="shared" si="61"/>
        <v>0</v>
      </c>
      <c r="AC724" s="252">
        <f t="shared" si="62"/>
        <v>0</v>
      </c>
      <c r="AD724" s="252">
        <f t="shared" si="63"/>
        <v>0</v>
      </c>
      <c r="AE724" s="252">
        <f t="shared" si="64"/>
        <v>0</v>
      </c>
      <c r="AF724" s="273">
        <f t="shared" si="65"/>
        <v>0</v>
      </c>
    </row>
    <row r="725" spans="1:32" ht="20.100000000000001" customHeight="1">
      <c r="A725" s="233">
        <v>2007</v>
      </c>
      <c r="B725" s="245">
        <v>19.551926144051748</v>
      </c>
      <c r="C725" s="120">
        <v>16.098803276968624</v>
      </c>
      <c r="D725" s="120">
        <v>14.03468257963145</v>
      </c>
      <c r="E725" s="120">
        <v>14.858320302291418</v>
      </c>
      <c r="F725" s="120">
        <v>26.622172866556298</v>
      </c>
      <c r="G725" s="231">
        <v>20.044233771616177</v>
      </c>
      <c r="H725" s="120"/>
      <c r="I725" s="120"/>
      <c r="J725" s="120"/>
      <c r="K725" s="120"/>
      <c r="L725" s="120"/>
      <c r="M725" s="120"/>
      <c r="N725" s="120"/>
      <c r="O725" s="120"/>
      <c r="P725" s="120"/>
      <c r="Q725" s="120"/>
      <c r="R725" s="120"/>
      <c r="S725" s="120"/>
      <c r="T725" s="120"/>
      <c r="U725" s="31">
        <v>19.551926144051748</v>
      </c>
      <c r="V725" s="31">
        <v>16.098803276968624</v>
      </c>
      <c r="W725" s="31">
        <v>14.03468257963145</v>
      </c>
      <c r="X725" s="31">
        <v>14.858320302291418</v>
      </c>
      <c r="Y725" s="31">
        <v>26.622172866556298</v>
      </c>
      <c r="Z725" s="259">
        <v>20.044233771616177</v>
      </c>
      <c r="AA725" s="252">
        <f t="shared" si="60"/>
        <v>0</v>
      </c>
      <c r="AB725" s="252">
        <f t="shared" si="61"/>
        <v>0</v>
      </c>
      <c r="AC725" s="252">
        <f t="shared" si="62"/>
        <v>0</v>
      </c>
      <c r="AD725" s="252">
        <f t="shared" si="63"/>
        <v>0</v>
      </c>
      <c r="AE725" s="252">
        <f t="shared" si="64"/>
        <v>0</v>
      </c>
      <c r="AF725" s="273">
        <f t="shared" si="65"/>
        <v>0</v>
      </c>
    </row>
    <row r="726" spans="1:32" ht="20.100000000000001" customHeight="1">
      <c r="A726" s="233">
        <v>2008</v>
      </c>
      <c r="B726" s="245">
        <v>22.039484434012053</v>
      </c>
      <c r="C726" s="120">
        <v>24.156359131215098</v>
      </c>
      <c r="D726" s="120">
        <v>39.010614214006921</v>
      </c>
      <c r="E726" s="120">
        <v>19.900046525051309</v>
      </c>
      <c r="F726" s="120">
        <v>16.615212878313557</v>
      </c>
      <c r="G726" s="231">
        <v>26.603417874643867</v>
      </c>
      <c r="H726" s="120"/>
      <c r="I726" s="120"/>
      <c r="J726" s="120"/>
      <c r="K726" s="120"/>
      <c r="L726" s="120"/>
      <c r="M726" s="120"/>
      <c r="N726" s="120"/>
      <c r="O726" s="120"/>
      <c r="P726" s="120"/>
      <c r="Q726" s="120"/>
      <c r="R726" s="120"/>
      <c r="S726" s="120"/>
      <c r="T726" s="120"/>
      <c r="U726" s="31">
        <v>22.039484434012053</v>
      </c>
      <c r="V726" s="31">
        <v>24.156359131215098</v>
      </c>
      <c r="W726" s="31">
        <v>39.010614214006921</v>
      </c>
      <c r="X726" s="31">
        <v>19.900046525051309</v>
      </c>
      <c r="Y726" s="31">
        <v>16.615212878313557</v>
      </c>
      <c r="Z726" s="259">
        <v>26.603417874643867</v>
      </c>
      <c r="AA726" s="252">
        <f t="shared" si="60"/>
        <v>0</v>
      </c>
      <c r="AB726" s="252">
        <f t="shared" si="61"/>
        <v>0</v>
      </c>
      <c r="AC726" s="252">
        <f t="shared" si="62"/>
        <v>0</v>
      </c>
      <c r="AD726" s="252">
        <f t="shared" si="63"/>
        <v>0</v>
      </c>
      <c r="AE726" s="252">
        <f t="shared" si="64"/>
        <v>0</v>
      </c>
      <c r="AF726" s="273">
        <f t="shared" si="65"/>
        <v>0</v>
      </c>
    </row>
    <row r="727" spans="1:32" ht="20.100000000000001" customHeight="1">
      <c r="A727" s="233">
        <v>2009</v>
      </c>
      <c r="B727" s="245">
        <v>-1.0345853325801073</v>
      </c>
      <c r="C727" s="120">
        <v>-12.300295899871145</v>
      </c>
      <c r="D727" s="120">
        <v>-7.0889444049750097</v>
      </c>
      <c r="E727" s="120">
        <v>-1.9628640536198247</v>
      </c>
      <c r="F727" s="120">
        <v>7.4320587350452882</v>
      </c>
      <c r="G727" s="231">
        <v>0.11533043953730271</v>
      </c>
      <c r="H727" s="120"/>
      <c r="I727" s="120"/>
      <c r="J727" s="120"/>
      <c r="K727" s="120"/>
      <c r="L727" s="120"/>
      <c r="M727" s="120"/>
      <c r="N727" s="120"/>
      <c r="O727" s="120"/>
      <c r="P727" s="120"/>
      <c r="Q727" s="120"/>
      <c r="R727" s="120"/>
      <c r="S727" s="120"/>
      <c r="T727" s="120"/>
      <c r="U727" s="31">
        <v>-1.0345853325801073</v>
      </c>
      <c r="V727" s="31">
        <v>-12.300295899871145</v>
      </c>
      <c r="W727" s="31">
        <v>-7.0889444049750097</v>
      </c>
      <c r="X727" s="31">
        <v>-1.9628640536198247</v>
      </c>
      <c r="Y727" s="31">
        <v>7.4320587350452882</v>
      </c>
      <c r="Z727" s="259">
        <v>0.11533043953730271</v>
      </c>
      <c r="AA727" s="252">
        <f t="shared" si="60"/>
        <v>0</v>
      </c>
      <c r="AB727" s="252">
        <f t="shared" si="61"/>
        <v>0</v>
      </c>
      <c r="AC727" s="252">
        <f t="shared" si="62"/>
        <v>0</v>
      </c>
      <c r="AD727" s="252">
        <f t="shared" si="63"/>
        <v>0</v>
      </c>
      <c r="AE727" s="252">
        <f t="shared" si="64"/>
        <v>0</v>
      </c>
      <c r="AF727" s="273">
        <f t="shared" si="65"/>
        <v>0</v>
      </c>
    </row>
    <row r="728" spans="1:32" ht="20.100000000000001" customHeight="1">
      <c r="A728" s="234" t="s">
        <v>43</v>
      </c>
      <c r="B728" s="324">
        <v>6.6526504864609137</v>
      </c>
      <c r="C728" s="325">
        <v>5.3198326536730605</v>
      </c>
      <c r="D728" s="325">
        <v>4.6000000000000085</v>
      </c>
      <c r="E728" s="325">
        <v>1.3471572217272865</v>
      </c>
      <c r="F728" s="325">
        <v>6.3521589822917832</v>
      </c>
      <c r="G728" s="326">
        <v>13.187389590411684</v>
      </c>
      <c r="H728" s="120"/>
      <c r="I728" s="120"/>
      <c r="J728" s="120"/>
      <c r="K728" s="120"/>
      <c r="L728" s="120"/>
      <c r="M728" s="120"/>
      <c r="N728" s="120"/>
      <c r="O728" s="120"/>
      <c r="P728" s="120"/>
      <c r="Q728" s="120"/>
      <c r="R728" s="120"/>
      <c r="S728" s="120"/>
      <c r="T728" s="120"/>
      <c r="U728" s="31">
        <v>6.6526504864609137</v>
      </c>
      <c r="V728" s="31">
        <v>5.3198326536730605</v>
      </c>
      <c r="W728" s="31">
        <v>4.6000000000000085</v>
      </c>
      <c r="X728" s="31">
        <v>1.3471572217272865</v>
      </c>
      <c r="Y728" s="31">
        <v>6.3521589822917832</v>
      </c>
      <c r="Z728" s="259">
        <v>13.187389590411684</v>
      </c>
      <c r="AA728" s="252">
        <f t="shared" si="60"/>
        <v>0</v>
      </c>
      <c r="AB728" s="252">
        <f t="shared" si="61"/>
        <v>0</v>
      </c>
      <c r="AC728" s="252">
        <f t="shared" si="62"/>
        <v>0</v>
      </c>
      <c r="AD728" s="252">
        <f t="shared" si="63"/>
        <v>0</v>
      </c>
      <c r="AE728" s="252">
        <f t="shared" si="64"/>
        <v>0</v>
      </c>
      <c r="AF728" s="273">
        <f t="shared" si="65"/>
        <v>0</v>
      </c>
    </row>
    <row r="729" spans="1:32" s="2" customFormat="1" ht="15" customHeight="1">
      <c r="A729" s="310" t="s">
        <v>15</v>
      </c>
      <c r="B729" s="311"/>
      <c r="C729" s="311"/>
      <c r="D729" s="311"/>
      <c r="E729" s="312"/>
      <c r="F729" s="313"/>
      <c r="G729" s="314"/>
      <c r="H729" s="314"/>
      <c r="I729" s="314"/>
      <c r="J729" s="314"/>
      <c r="K729" s="314"/>
      <c r="L729" s="314"/>
      <c r="M729" s="314"/>
      <c r="N729" s="314"/>
      <c r="O729" s="314"/>
      <c r="P729" s="314"/>
      <c r="Q729" s="314"/>
      <c r="R729" s="314"/>
      <c r="S729" s="314"/>
      <c r="T729" s="314"/>
      <c r="U729" s="9">
        <v>20.026704318898595</v>
      </c>
      <c r="V729" s="9">
        <v>2.0580889206743649</v>
      </c>
      <c r="W729" s="9">
        <v>28.876374078653896</v>
      </c>
      <c r="X729" s="9">
        <v>10.800000000000011</v>
      </c>
      <c r="Y729" s="9">
        <v>-0.63624936836264112</v>
      </c>
      <c r="Z729" s="286">
        <v>2.0363100671232814</v>
      </c>
      <c r="AA729" s="287">
        <f t="shared" si="60"/>
        <v>20.026704318898595</v>
      </c>
      <c r="AB729" s="287">
        <f t="shared" si="61"/>
        <v>2.0580889206743649</v>
      </c>
      <c r="AC729" s="287">
        <f t="shared" si="62"/>
        <v>28.876374078653896</v>
      </c>
      <c r="AD729" s="287">
        <f t="shared" si="63"/>
        <v>10.800000000000011</v>
      </c>
      <c r="AE729" s="287">
        <f t="shared" si="64"/>
        <v>-0.63624936836264112</v>
      </c>
      <c r="AF729" s="288">
        <f t="shared" si="65"/>
        <v>2.0363100671232814</v>
      </c>
    </row>
    <row r="730" spans="1:32" s="44" customFormat="1" ht="15" customHeight="1">
      <c r="A730" s="318" t="s">
        <v>267</v>
      </c>
      <c r="B730" s="319"/>
      <c r="C730" s="319"/>
      <c r="D730" s="320"/>
      <c r="E730" s="320"/>
      <c r="F730" s="320"/>
      <c r="G730" s="320"/>
      <c r="H730" s="320"/>
      <c r="I730" s="320"/>
      <c r="J730" s="320"/>
      <c r="K730" s="320"/>
      <c r="L730" s="320"/>
      <c r="M730" s="320"/>
      <c r="N730" s="320"/>
      <c r="O730" s="320"/>
      <c r="P730" s="320"/>
      <c r="Q730" s="320"/>
      <c r="R730" s="320"/>
      <c r="S730" s="320"/>
      <c r="T730" s="320"/>
      <c r="U730" s="9">
        <v>20.026704318898595</v>
      </c>
      <c r="V730" s="9">
        <v>2.0580889206743649</v>
      </c>
      <c r="W730" s="9">
        <v>28.876374078653896</v>
      </c>
      <c r="X730" s="9">
        <v>10.800000000000011</v>
      </c>
      <c r="Y730" s="9">
        <v>-0.63624936836264112</v>
      </c>
      <c r="Z730" s="286">
        <v>2.0363100671232814</v>
      </c>
      <c r="AA730" s="287">
        <f t="shared" si="60"/>
        <v>20.026704318898595</v>
      </c>
      <c r="AB730" s="287">
        <f t="shared" si="61"/>
        <v>2.0580889206743649</v>
      </c>
      <c r="AC730" s="287">
        <f t="shared" si="62"/>
        <v>28.876374078653896</v>
      </c>
      <c r="AD730" s="287">
        <f t="shared" si="63"/>
        <v>10.800000000000011</v>
      </c>
      <c r="AE730" s="287">
        <f t="shared" si="64"/>
        <v>-0.63624936836264112</v>
      </c>
      <c r="AF730" s="288">
        <f t="shared" si="65"/>
        <v>2.0363100671232814</v>
      </c>
    </row>
    <row r="731" spans="1:32" s="2" customFormat="1" ht="15" customHeight="1">
      <c r="A731" s="328"/>
      <c r="B731" s="329"/>
      <c r="C731" s="329"/>
      <c r="D731" s="330"/>
      <c r="E731" s="330"/>
      <c r="F731" s="330"/>
      <c r="G731" s="330"/>
      <c r="H731" s="330"/>
      <c r="I731" s="330"/>
      <c r="J731" s="330"/>
      <c r="K731" s="330"/>
      <c r="L731" s="330"/>
      <c r="M731" s="330"/>
      <c r="N731" s="330"/>
      <c r="O731" s="330"/>
      <c r="P731" s="330"/>
      <c r="Q731" s="330"/>
      <c r="R731" s="330"/>
      <c r="S731" s="330"/>
      <c r="T731" s="330"/>
      <c r="U731" s="9">
        <v>20.026704318898595</v>
      </c>
      <c r="V731" s="9">
        <v>2.0580889206743649</v>
      </c>
      <c r="W731" s="9">
        <v>28.876374078653896</v>
      </c>
      <c r="X731" s="9">
        <v>10.800000000000011</v>
      </c>
      <c r="Y731" s="9">
        <v>-0.63624936836264112</v>
      </c>
      <c r="Z731" s="286">
        <v>2.0363100671232814</v>
      </c>
      <c r="AA731" s="287">
        <f t="shared" si="60"/>
        <v>20.026704318898595</v>
      </c>
      <c r="AB731" s="287">
        <f t="shared" si="61"/>
        <v>2.0580889206743649</v>
      </c>
      <c r="AC731" s="287">
        <f t="shared" si="62"/>
        <v>28.876374078653896</v>
      </c>
      <c r="AD731" s="287">
        <f t="shared" si="63"/>
        <v>10.800000000000011</v>
      </c>
      <c r="AE731" s="287">
        <f t="shared" si="64"/>
        <v>-0.63624936836264112</v>
      </c>
      <c r="AF731" s="288">
        <f t="shared" si="65"/>
        <v>2.0363100671232814</v>
      </c>
    </row>
    <row r="732" spans="1:32" ht="24.95" customHeight="1">
      <c r="A732" s="721" t="s">
        <v>282</v>
      </c>
      <c r="B732" s="721"/>
      <c r="C732" s="721"/>
      <c r="D732" s="721"/>
      <c r="E732" s="721"/>
      <c r="F732" s="721"/>
      <c r="G732" s="721"/>
      <c r="H732" s="111"/>
      <c r="I732" s="111"/>
      <c r="J732" s="111"/>
      <c r="K732" s="111"/>
      <c r="L732" s="111"/>
      <c r="M732" s="111"/>
      <c r="N732" s="111"/>
      <c r="O732" s="111"/>
      <c r="P732" s="111"/>
      <c r="Q732" s="111"/>
      <c r="R732" s="111"/>
      <c r="S732" s="111"/>
      <c r="T732" s="111"/>
      <c r="U732" s="31">
        <v>20.026704318898595</v>
      </c>
      <c r="V732" s="31">
        <v>2.0580889206743649</v>
      </c>
      <c r="W732" s="31">
        <v>28.876374078653896</v>
      </c>
      <c r="X732" s="31">
        <v>10.800000000000011</v>
      </c>
      <c r="Y732" s="31">
        <v>-0.63624936836264112</v>
      </c>
      <c r="Z732" s="259">
        <v>2.0363100671232814</v>
      </c>
      <c r="AA732" s="252">
        <f t="shared" si="60"/>
        <v>20.026704318898595</v>
      </c>
      <c r="AB732" s="252">
        <f t="shared" si="61"/>
        <v>2.0580889206743649</v>
      </c>
      <c r="AC732" s="252">
        <f t="shared" si="62"/>
        <v>28.876374078653896</v>
      </c>
      <c r="AD732" s="252">
        <f t="shared" si="63"/>
        <v>10.800000000000011</v>
      </c>
      <c r="AE732" s="252">
        <f t="shared" si="64"/>
        <v>-0.63624936836264112</v>
      </c>
      <c r="AF732" s="273">
        <f t="shared" si="65"/>
        <v>2.0363100671232814</v>
      </c>
    </row>
    <row r="733" spans="1:32" s="37" customFormat="1" ht="15" customHeight="1">
      <c r="A733" s="729" t="s">
        <v>36</v>
      </c>
      <c r="B733" s="729"/>
      <c r="C733" s="113"/>
      <c r="D733" s="113"/>
      <c r="E733" s="113"/>
      <c r="F733" s="113"/>
      <c r="G733" s="113"/>
      <c r="H733" s="113"/>
      <c r="I733" s="113"/>
      <c r="J733" s="113"/>
      <c r="K733" s="113"/>
      <c r="L733" s="113"/>
      <c r="M733" s="113"/>
      <c r="N733" s="113"/>
      <c r="O733" s="113"/>
      <c r="P733" s="113"/>
      <c r="Q733" s="113"/>
      <c r="R733" s="113"/>
      <c r="S733" s="113"/>
      <c r="T733" s="113"/>
      <c r="U733" s="37">
        <v>20.026704318898595</v>
      </c>
      <c r="V733" s="37">
        <v>2.0580889206743649</v>
      </c>
      <c r="W733" s="37">
        <v>28.876374078653896</v>
      </c>
      <c r="X733" s="37">
        <v>10.800000000000011</v>
      </c>
      <c r="Y733" s="37">
        <v>-0.63624936836264112</v>
      </c>
      <c r="Z733" s="265">
        <v>2.0363100671232814</v>
      </c>
      <c r="AA733" s="274">
        <f t="shared" si="60"/>
        <v>20.026704318898595</v>
      </c>
      <c r="AB733" s="274">
        <f t="shared" si="61"/>
        <v>2.0580889206743649</v>
      </c>
      <c r="AC733" s="274">
        <f t="shared" si="62"/>
        <v>28.876374078653896</v>
      </c>
      <c r="AD733" s="274">
        <f t="shared" si="63"/>
        <v>10.800000000000011</v>
      </c>
      <c r="AE733" s="274">
        <f t="shared" si="64"/>
        <v>-0.63624936836264112</v>
      </c>
      <c r="AF733" s="275">
        <f t="shared" si="65"/>
        <v>2.0363100671232814</v>
      </c>
    </row>
    <row r="734" spans="1:32" s="31" customFormat="1" ht="39.950000000000003" customHeight="1">
      <c r="A734" s="251" t="s">
        <v>6</v>
      </c>
      <c r="B734" s="239" t="s">
        <v>38</v>
      </c>
      <c r="C734" s="239" t="s">
        <v>39</v>
      </c>
      <c r="D734" s="240" t="s">
        <v>40</v>
      </c>
      <c r="E734" s="240" t="s">
        <v>280</v>
      </c>
      <c r="F734" s="240" t="s">
        <v>41</v>
      </c>
      <c r="G734" s="241" t="s">
        <v>42</v>
      </c>
      <c r="H734" s="226"/>
      <c r="I734" s="226"/>
      <c r="J734" s="226"/>
      <c r="K734" s="226"/>
      <c r="L734" s="226"/>
      <c r="M734" s="226"/>
      <c r="N734" s="226"/>
      <c r="O734" s="226"/>
      <c r="P734" s="226"/>
      <c r="Q734" s="226"/>
      <c r="R734" s="226"/>
      <c r="S734" s="226"/>
      <c r="T734" s="226"/>
      <c r="U734" s="31">
        <v>20.026704318898595</v>
      </c>
      <c r="V734" s="31">
        <v>2.0580889206743649</v>
      </c>
      <c r="W734" s="31">
        <v>28.876374078653896</v>
      </c>
      <c r="X734" s="31">
        <v>10.800000000000011</v>
      </c>
      <c r="Y734" s="31">
        <v>-0.63624936836264112</v>
      </c>
      <c r="Z734" s="259">
        <v>2.0363100671232814</v>
      </c>
      <c r="AA734" s="252" t="e">
        <f t="shared" si="60"/>
        <v>#VALUE!</v>
      </c>
      <c r="AB734" s="252" t="e">
        <f t="shared" si="61"/>
        <v>#VALUE!</v>
      </c>
      <c r="AC734" s="252" t="e">
        <f t="shared" si="62"/>
        <v>#VALUE!</v>
      </c>
      <c r="AD734" s="252" t="e">
        <f t="shared" si="63"/>
        <v>#VALUE!</v>
      </c>
      <c r="AE734" s="252" t="e">
        <f t="shared" si="64"/>
        <v>#VALUE!</v>
      </c>
      <c r="AF734" s="273" t="e">
        <f t="shared" si="65"/>
        <v>#VALUE!</v>
      </c>
    </row>
    <row r="735" spans="1:32" s="31" customFormat="1" ht="20.100000000000001" customHeight="1">
      <c r="A735" s="233">
        <v>1970</v>
      </c>
      <c r="B735" s="245">
        <v>23.202244661097676</v>
      </c>
      <c r="C735" s="120">
        <v>5.996840720115018</v>
      </c>
      <c r="D735" s="120">
        <v>0.39202993606332603</v>
      </c>
      <c r="E735" s="120">
        <v>5.2728597137988391</v>
      </c>
      <c r="F735" s="120">
        <v>3.4239131143870125</v>
      </c>
      <c r="G735" s="231">
        <v>8.1166011767334805</v>
      </c>
      <c r="H735" s="120"/>
      <c r="I735" s="120"/>
      <c r="J735" s="120"/>
      <c r="K735" s="120"/>
      <c r="L735" s="120"/>
      <c r="M735" s="120"/>
      <c r="N735" s="120"/>
      <c r="O735" s="120"/>
      <c r="P735" s="120"/>
      <c r="Q735" s="120"/>
      <c r="R735" s="120"/>
      <c r="S735" s="120"/>
      <c r="T735" s="120"/>
      <c r="U735" s="31">
        <v>3267.1996135194722</v>
      </c>
      <c r="V735" s="31">
        <v>66713</v>
      </c>
      <c r="W735" s="31">
        <v>48.973957302466864</v>
      </c>
      <c r="Y735" s="31" t="s">
        <v>4</v>
      </c>
      <c r="Z735" s="259"/>
      <c r="AA735" s="252">
        <f t="shared" si="60"/>
        <v>3243.9973688583746</v>
      </c>
      <c r="AB735" s="252">
        <f t="shared" si="61"/>
        <v>66707.003159279891</v>
      </c>
      <c r="AC735" s="252">
        <f t="shared" si="62"/>
        <v>48.581927366403541</v>
      </c>
      <c r="AD735" s="252">
        <f t="shared" si="63"/>
        <v>-5.2728597137988391</v>
      </c>
      <c r="AE735" s="252" t="e">
        <f t="shared" si="64"/>
        <v>#VALUE!</v>
      </c>
      <c r="AF735" s="273">
        <f t="shared" si="65"/>
        <v>-8.1166011767334805</v>
      </c>
    </row>
    <row r="736" spans="1:32" s="31" customFormat="1" ht="20.100000000000001" customHeight="1">
      <c r="A736" s="233">
        <v>1971</v>
      </c>
      <c r="B736" s="245">
        <v>18.373095555758145</v>
      </c>
      <c r="C736" s="120">
        <v>5.2008207329872764</v>
      </c>
      <c r="D736" s="120">
        <v>0.37338398889393265</v>
      </c>
      <c r="E736" s="120">
        <v>2.8447946215450601</v>
      </c>
      <c r="F736" s="120">
        <v>2.7357186504105293</v>
      </c>
      <c r="G736" s="231">
        <v>7.2183775619213462</v>
      </c>
      <c r="H736" s="120"/>
      <c r="I736" s="120"/>
      <c r="J736" s="120"/>
      <c r="K736" s="120"/>
      <c r="L736" s="120"/>
      <c r="M736" s="120"/>
      <c r="N736" s="120"/>
      <c r="O736" s="120"/>
      <c r="P736" s="120"/>
      <c r="Q736" s="120"/>
      <c r="R736" s="120"/>
      <c r="S736" s="120"/>
      <c r="T736" s="120"/>
      <c r="U736" s="31">
        <v>5023.0214778283662</v>
      </c>
      <c r="V736" s="31">
        <v>82111</v>
      </c>
      <c r="W736" s="31">
        <v>61.173551385665334</v>
      </c>
      <c r="Y736" s="31">
        <v>24.910370235864036</v>
      </c>
      <c r="Z736" s="259"/>
      <c r="AA736" s="252">
        <f t="shared" si="60"/>
        <v>5004.6483822726077</v>
      </c>
      <c r="AB736" s="252">
        <f t="shared" si="61"/>
        <v>82105.799179267007</v>
      </c>
      <c r="AC736" s="252">
        <f t="shared" si="62"/>
        <v>60.8001673967714</v>
      </c>
      <c r="AD736" s="252">
        <f t="shared" si="63"/>
        <v>-2.8447946215450601</v>
      </c>
      <c r="AE736" s="252">
        <f t="shared" si="64"/>
        <v>22.174651585453507</v>
      </c>
      <c r="AF736" s="273">
        <f t="shared" si="65"/>
        <v>-7.2183775619213462</v>
      </c>
    </row>
    <row r="737" spans="1:32" s="31" customFormat="1" ht="20.100000000000001" customHeight="1">
      <c r="A737" s="233">
        <v>1972</v>
      </c>
      <c r="B737" s="245">
        <v>19.672782270212508</v>
      </c>
      <c r="C737" s="120">
        <v>6.3373424505378209</v>
      </c>
      <c r="D737" s="120">
        <v>0.33580606001711388</v>
      </c>
      <c r="E737" s="120">
        <v>2.4137042178327555</v>
      </c>
      <c r="F737" s="120">
        <v>3.1594781611533249</v>
      </c>
      <c r="G737" s="231">
        <v>7.4264513806714936</v>
      </c>
      <c r="H737" s="120"/>
      <c r="I737" s="120"/>
      <c r="J737" s="120"/>
      <c r="K737" s="120"/>
      <c r="L737" s="120"/>
      <c r="M737" s="120"/>
      <c r="N737" s="120"/>
      <c r="O737" s="120"/>
      <c r="P737" s="120"/>
      <c r="Q737" s="120"/>
      <c r="R737" s="120"/>
      <c r="S737" s="120"/>
      <c r="T737" s="120"/>
      <c r="U737" s="31">
        <v>6584.0798268418494</v>
      </c>
      <c r="V737" s="31">
        <v>101474</v>
      </c>
      <c r="W737" s="31">
        <v>64.884402180281143</v>
      </c>
      <c r="Y737" s="31">
        <v>6.0661032595949109</v>
      </c>
      <c r="Z737" s="259"/>
      <c r="AA737" s="252">
        <f t="shared" si="60"/>
        <v>6564.407044571637</v>
      </c>
      <c r="AB737" s="252">
        <f t="shared" si="61"/>
        <v>101467.66265754946</v>
      </c>
      <c r="AC737" s="252">
        <f t="shared" si="62"/>
        <v>64.548596120264023</v>
      </c>
      <c r="AD737" s="252">
        <f t="shared" si="63"/>
        <v>-2.4137042178327555</v>
      </c>
      <c r="AE737" s="252">
        <f t="shared" si="64"/>
        <v>2.906625098441586</v>
      </c>
      <c r="AF737" s="273">
        <f t="shared" si="65"/>
        <v>-7.4264513806714936</v>
      </c>
    </row>
    <row r="738" spans="1:32" s="31" customFormat="1" ht="20.100000000000001" customHeight="1">
      <c r="A738" s="233">
        <v>1973</v>
      </c>
      <c r="B738" s="245">
        <v>17.385102371168895</v>
      </c>
      <c r="C738" s="120">
        <v>5.3802435553253272</v>
      </c>
      <c r="D738" s="120">
        <v>0.494380862987301</v>
      </c>
      <c r="E738" s="120">
        <v>2.0121316025621332</v>
      </c>
      <c r="F738" s="120">
        <v>3.0356481644182565</v>
      </c>
      <c r="G738" s="231">
        <v>6.4626981858758761</v>
      </c>
      <c r="H738" s="120"/>
      <c r="I738" s="120"/>
      <c r="J738" s="120"/>
      <c r="K738" s="120"/>
      <c r="L738" s="120"/>
      <c r="M738" s="120"/>
      <c r="N738" s="120"/>
      <c r="O738" s="120"/>
      <c r="P738" s="120"/>
      <c r="Q738" s="120"/>
      <c r="R738" s="120"/>
      <c r="S738" s="120"/>
      <c r="T738" s="120"/>
      <c r="U738" s="31">
        <v>10486.556001884604</v>
      </c>
      <c r="V738" s="31">
        <v>125933</v>
      </c>
      <c r="W738" s="31">
        <v>83.270913913625535</v>
      </c>
      <c r="Y738" s="31">
        <v>28.337337041740028</v>
      </c>
      <c r="Z738" s="259"/>
      <c r="AA738" s="252">
        <f t="shared" si="60"/>
        <v>10469.170899513436</v>
      </c>
      <c r="AB738" s="252">
        <f t="shared" si="61"/>
        <v>125927.61975644468</v>
      </c>
      <c r="AC738" s="252">
        <f t="shared" si="62"/>
        <v>82.776533050638236</v>
      </c>
      <c r="AD738" s="252">
        <f t="shared" si="63"/>
        <v>-2.0121316025621332</v>
      </c>
      <c r="AE738" s="252">
        <f t="shared" si="64"/>
        <v>25.301688877321773</v>
      </c>
      <c r="AF738" s="273">
        <f t="shared" si="65"/>
        <v>-6.4626981858758761</v>
      </c>
    </row>
    <row r="739" spans="1:32" s="31" customFormat="1" ht="20.100000000000001" customHeight="1">
      <c r="A739" s="233">
        <v>1974</v>
      </c>
      <c r="B739" s="245">
        <v>9.718922729477443</v>
      </c>
      <c r="C739" s="120">
        <v>3.6898313798655864</v>
      </c>
      <c r="D739" s="120">
        <v>0.19293145432847353</v>
      </c>
      <c r="E739" s="120">
        <v>1.0699047628866503</v>
      </c>
      <c r="F739" s="120">
        <v>1.4315282356347447</v>
      </c>
      <c r="G739" s="231">
        <v>3.3347268967619885</v>
      </c>
      <c r="H739" s="120"/>
      <c r="I739" s="120"/>
      <c r="J739" s="120"/>
      <c r="K739" s="120"/>
      <c r="L739" s="120"/>
      <c r="M739" s="120"/>
      <c r="N739" s="120"/>
      <c r="O739" s="120"/>
      <c r="P739" s="120"/>
      <c r="Q739" s="120"/>
      <c r="R739" s="120"/>
      <c r="S739" s="120"/>
      <c r="T739" s="120"/>
      <c r="U739" s="31">
        <v>33826.444049186313</v>
      </c>
      <c r="V739" s="31">
        <v>156971</v>
      </c>
      <c r="W739" s="31">
        <v>215.49486242163402</v>
      </c>
      <c r="Y739" s="31">
        <v>158.78767542429102</v>
      </c>
      <c r="Z739" s="259"/>
      <c r="AA739" s="252">
        <f t="shared" si="60"/>
        <v>33816.725126456833</v>
      </c>
      <c r="AB739" s="252">
        <f t="shared" si="61"/>
        <v>156967.31016862014</v>
      </c>
      <c r="AC739" s="252">
        <f t="shared" si="62"/>
        <v>215.30193096730554</v>
      </c>
      <c r="AD739" s="252">
        <f t="shared" si="63"/>
        <v>-1.0699047628866503</v>
      </c>
      <c r="AE739" s="252">
        <f t="shared" si="64"/>
        <v>157.35614718865628</v>
      </c>
      <c r="AF739" s="273">
        <f t="shared" si="65"/>
        <v>-3.3347268967619885</v>
      </c>
    </row>
    <row r="740" spans="1:32" s="31" customFormat="1" ht="20.100000000000001" customHeight="1">
      <c r="A740" s="233">
        <v>1975</v>
      </c>
      <c r="B740" s="245">
        <v>15.655786811226344</v>
      </c>
      <c r="C740" s="120">
        <v>5.4850742388917526</v>
      </c>
      <c r="D740" s="120">
        <v>0.3155591166361702</v>
      </c>
      <c r="E740" s="120">
        <v>2.3862541566434707</v>
      </c>
      <c r="F740" s="120">
        <v>3.5290651994894584</v>
      </c>
      <c r="G740" s="231">
        <v>3.9398340995654917</v>
      </c>
      <c r="H740" s="120"/>
      <c r="I740" s="120"/>
      <c r="J740" s="120"/>
      <c r="K740" s="120"/>
      <c r="L740" s="120"/>
      <c r="M740" s="120"/>
      <c r="N740" s="120"/>
      <c r="O740" s="120"/>
      <c r="P740" s="120"/>
      <c r="Q740" s="120"/>
      <c r="R740" s="120"/>
      <c r="S740" s="120"/>
      <c r="T740" s="120"/>
      <c r="U740" s="31">
        <v>35660.813397203092</v>
      </c>
      <c r="V740" s="31">
        <v>196539</v>
      </c>
      <c r="W740" s="31">
        <v>181.44395462072717</v>
      </c>
      <c r="Y740" s="31">
        <v>-15.801261996809629</v>
      </c>
      <c r="Z740" s="259"/>
      <c r="AA740" s="252">
        <f t="shared" si="60"/>
        <v>35645.157610391863</v>
      </c>
      <c r="AB740" s="252">
        <f t="shared" si="61"/>
        <v>196533.51492576112</v>
      </c>
      <c r="AC740" s="252">
        <f t="shared" si="62"/>
        <v>181.128395504091</v>
      </c>
      <c r="AD740" s="252">
        <f t="shared" si="63"/>
        <v>-2.3862541566434707</v>
      </c>
      <c r="AE740" s="252">
        <f t="shared" si="64"/>
        <v>-19.330327196299088</v>
      </c>
      <c r="AF740" s="273">
        <f t="shared" si="65"/>
        <v>-3.9398340995654917</v>
      </c>
    </row>
    <row r="741" spans="1:32" s="31" customFormat="1" ht="20.100000000000001" customHeight="1">
      <c r="A741" s="233">
        <v>1976</v>
      </c>
      <c r="B741" s="245">
        <v>15.812289717016656</v>
      </c>
      <c r="C741" s="120">
        <v>4.7773019702398427</v>
      </c>
      <c r="D741" s="120">
        <v>0.17132178705646486</v>
      </c>
      <c r="E741" s="120">
        <v>2.6388417878616637</v>
      </c>
      <c r="F741" s="120">
        <v>4.5651851116793534</v>
      </c>
      <c r="G741" s="231">
        <v>3.6596390601793338</v>
      </c>
      <c r="H741" s="120"/>
      <c r="I741" s="120"/>
      <c r="J741" s="120"/>
      <c r="K741" s="120"/>
      <c r="L741" s="120"/>
      <c r="M741" s="120"/>
      <c r="N741" s="120"/>
      <c r="O741" s="120"/>
      <c r="P741" s="120"/>
      <c r="Q741" s="120"/>
      <c r="R741" s="120"/>
      <c r="S741" s="120"/>
      <c r="T741" s="120"/>
      <c r="U741" s="31">
        <v>44145.322648735098</v>
      </c>
      <c r="V741" s="31">
        <v>228445</v>
      </c>
      <c r="W741" s="31">
        <v>193.24267394224037</v>
      </c>
      <c r="Y741" s="31">
        <v>6.5026797647660004</v>
      </c>
      <c r="Z741" s="259"/>
      <c r="AA741" s="252">
        <f t="shared" si="60"/>
        <v>44129.510359018081</v>
      </c>
      <c r="AB741" s="252">
        <f t="shared" si="61"/>
        <v>228440.22269802977</v>
      </c>
      <c r="AC741" s="252">
        <f t="shared" si="62"/>
        <v>193.07135215518392</v>
      </c>
      <c r="AD741" s="252">
        <f t="shared" si="63"/>
        <v>-2.6388417878616637</v>
      </c>
      <c r="AE741" s="252">
        <f t="shared" si="64"/>
        <v>1.937494653086647</v>
      </c>
      <c r="AF741" s="273">
        <f t="shared" si="65"/>
        <v>-3.6596390601793338</v>
      </c>
    </row>
    <row r="742" spans="1:32" s="31" customFormat="1" ht="20.100000000000001" customHeight="1">
      <c r="A742" s="233">
        <v>1977</v>
      </c>
      <c r="B742" s="245">
        <v>16.189389542264895</v>
      </c>
      <c r="C742" s="120">
        <v>5.4449527829278903</v>
      </c>
      <c r="D742" s="120">
        <v>0.26010939613698597</v>
      </c>
      <c r="E742" s="120">
        <v>2.9882091964299073</v>
      </c>
      <c r="F742" s="120">
        <v>4.6762828444842999</v>
      </c>
      <c r="G742" s="231">
        <v>2.8198353222858108</v>
      </c>
      <c r="H742" s="120"/>
      <c r="I742" s="120"/>
      <c r="J742" s="120"/>
      <c r="K742" s="120"/>
      <c r="L742" s="120"/>
      <c r="M742" s="120"/>
      <c r="N742" s="120"/>
      <c r="O742" s="120"/>
      <c r="P742" s="120"/>
      <c r="Q742" s="120"/>
      <c r="R742" s="120"/>
      <c r="S742" s="120"/>
      <c r="T742" s="120"/>
      <c r="U742" s="31">
        <v>52056.209272837325</v>
      </c>
      <c r="V742" s="31">
        <v>265758</v>
      </c>
      <c r="W742" s="31">
        <v>195.87823987551582</v>
      </c>
      <c r="Y742" s="31">
        <v>1.3638633121290695</v>
      </c>
      <c r="Z742" s="259"/>
      <c r="AA742" s="252">
        <f t="shared" si="60"/>
        <v>52040.019883295063</v>
      </c>
      <c r="AB742" s="252">
        <f t="shared" si="61"/>
        <v>265752.55504721706</v>
      </c>
      <c r="AC742" s="252">
        <f t="shared" si="62"/>
        <v>195.61813047937883</v>
      </c>
      <c r="AD742" s="252">
        <f t="shared" si="63"/>
        <v>-2.9882091964299073</v>
      </c>
      <c r="AE742" s="252">
        <f t="shared" si="64"/>
        <v>-3.3124195323552303</v>
      </c>
      <c r="AF742" s="273">
        <f t="shared" si="65"/>
        <v>-2.8198353222858108</v>
      </c>
    </row>
    <row r="743" spans="1:32" s="31" customFormat="1" ht="20.100000000000001" customHeight="1">
      <c r="A743" s="233">
        <v>1978</v>
      </c>
      <c r="B743" s="245">
        <v>19.145152992167784</v>
      </c>
      <c r="C743" s="120">
        <v>6.4928887601828684</v>
      </c>
      <c r="D743" s="120">
        <v>0.29554737258380648</v>
      </c>
      <c r="E743" s="120">
        <v>3.7761871133599731</v>
      </c>
      <c r="F743" s="120">
        <v>5.2467985209974195</v>
      </c>
      <c r="G743" s="231">
        <v>3.3337312250437221</v>
      </c>
      <c r="H743" s="120"/>
      <c r="I743" s="120"/>
      <c r="J743" s="120"/>
      <c r="K743" s="120"/>
      <c r="L743" s="120"/>
      <c r="M743" s="120"/>
      <c r="N743" s="120"/>
      <c r="O743" s="120"/>
      <c r="P743" s="120"/>
      <c r="Q743" s="120"/>
      <c r="R743" s="120"/>
      <c r="S743" s="120"/>
      <c r="T743" s="120"/>
      <c r="U743" s="31">
        <v>51025.210318034631</v>
      </c>
      <c r="V743" s="31">
        <v>309422</v>
      </c>
      <c r="W743" s="31">
        <v>164.90492052289312</v>
      </c>
      <c r="Y743" s="31">
        <v>-15.812537100755449</v>
      </c>
      <c r="Z743" s="259"/>
      <c r="AA743" s="252">
        <f t="shared" si="60"/>
        <v>51006.065165042462</v>
      </c>
      <c r="AB743" s="252">
        <f t="shared" si="61"/>
        <v>309415.50711123983</v>
      </c>
      <c r="AC743" s="252">
        <f t="shared" si="62"/>
        <v>164.60937315030932</v>
      </c>
      <c r="AD743" s="252">
        <f t="shared" si="63"/>
        <v>-3.7761871133599731</v>
      </c>
      <c r="AE743" s="252">
        <f t="shared" si="64"/>
        <v>-21.059335621752869</v>
      </c>
      <c r="AF743" s="273">
        <f t="shared" si="65"/>
        <v>-3.3337312250437221</v>
      </c>
    </row>
    <row r="744" spans="1:32" s="31" customFormat="1" ht="20.100000000000001" customHeight="1">
      <c r="A744" s="233">
        <v>1979</v>
      </c>
      <c r="B744" s="245">
        <v>15.412482138777348</v>
      </c>
      <c r="C744" s="120">
        <v>5.5844680507581295</v>
      </c>
      <c r="D744" s="120">
        <v>0.2356010796968746</v>
      </c>
      <c r="E744" s="120">
        <v>3.3184326649353753</v>
      </c>
      <c r="F744" s="120">
        <v>3.401032294751237</v>
      </c>
      <c r="G744" s="231">
        <v>2.8729480486357293</v>
      </c>
      <c r="H744" s="120"/>
      <c r="I744" s="120"/>
      <c r="J744" s="120"/>
      <c r="K744" s="120"/>
      <c r="L744" s="120"/>
      <c r="M744" s="120"/>
      <c r="N744" s="120"/>
      <c r="O744" s="120"/>
      <c r="P744" s="120"/>
      <c r="Q744" s="120"/>
      <c r="R744" s="120"/>
      <c r="S744" s="120"/>
      <c r="T744" s="120"/>
      <c r="U744" s="31">
        <v>71062.532139770119</v>
      </c>
      <c r="V744" s="31">
        <v>360549</v>
      </c>
      <c r="W744" s="31">
        <v>197.09535219837005</v>
      </c>
      <c r="Y744" s="31">
        <v>19.520601067211956</v>
      </c>
      <c r="Z744" s="259"/>
      <c r="AA744" s="252">
        <f t="shared" si="60"/>
        <v>71047.119657631338</v>
      </c>
      <c r="AB744" s="252">
        <f t="shared" si="61"/>
        <v>360543.41553194926</v>
      </c>
      <c r="AC744" s="252">
        <f t="shared" si="62"/>
        <v>196.85975111867319</v>
      </c>
      <c r="AD744" s="252">
        <f t="shared" si="63"/>
        <v>-3.3184326649353753</v>
      </c>
      <c r="AE744" s="252">
        <f t="shared" si="64"/>
        <v>16.11956877246072</v>
      </c>
      <c r="AF744" s="273">
        <f t="shared" si="65"/>
        <v>-2.8729480486357293</v>
      </c>
    </row>
    <row r="745" spans="1:32" s="31" customFormat="1" ht="20.100000000000001" customHeight="1">
      <c r="A745" s="233">
        <v>1980</v>
      </c>
      <c r="B745" s="245">
        <v>14.782310249499215</v>
      </c>
      <c r="C745" s="120">
        <v>5.7018065571157965</v>
      </c>
      <c r="D745" s="120">
        <v>0.34174545941577078</v>
      </c>
      <c r="E745" s="120">
        <v>2.8973536254372774</v>
      </c>
      <c r="F745" s="120">
        <v>3.480537270827778</v>
      </c>
      <c r="G745" s="231">
        <v>2.3608673367025919</v>
      </c>
      <c r="H745" s="120"/>
      <c r="I745" s="120"/>
      <c r="J745" s="120"/>
      <c r="K745" s="120"/>
      <c r="L745" s="120"/>
      <c r="M745" s="120"/>
      <c r="N745" s="120"/>
      <c r="O745" s="120"/>
      <c r="P745" s="120"/>
      <c r="Q745" s="120"/>
      <c r="R745" s="120"/>
      <c r="S745" s="120"/>
      <c r="T745" s="120"/>
      <c r="U745" s="31">
        <v>93743.014290581646</v>
      </c>
      <c r="V745" s="31">
        <v>420455</v>
      </c>
      <c r="W745" s="31">
        <v>222.95611727909443</v>
      </c>
      <c r="Y745" s="31">
        <v>13.120941104027835</v>
      </c>
      <c r="Z745" s="259"/>
      <c r="AA745" s="252">
        <f t="shared" si="60"/>
        <v>93728.231980332144</v>
      </c>
      <c r="AB745" s="252">
        <f t="shared" si="61"/>
        <v>420449.29819344287</v>
      </c>
      <c r="AC745" s="252">
        <f t="shared" si="62"/>
        <v>222.61437181967867</v>
      </c>
      <c r="AD745" s="252">
        <f t="shared" si="63"/>
        <v>-2.8973536254372774</v>
      </c>
      <c r="AE745" s="252">
        <f t="shared" si="64"/>
        <v>9.6404038332000574</v>
      </c>
      <c r="AF745" s="273">
        <f t="shared" si="65"/>
        <v>-2.3608673367025919</v>
      </c>
    </row>
    <row r="746" spans="1:32" s="31" customFormat="1" ht="20.100000000000001" customHeight="1">
      <c r="A746" s="233">
        <v>1981</v>
      </c>
      <c r="B746" s="245">
        <v>21.565392008511694</v>
      </c>
      <c r="C746" s="120">
        <v>7.2037656591082229</v>
      </c>
      <c r="D746" s="120">
        <v>0.50084394426177536</v>
      </c>
      <c r="E746" s="120">
        <v>3.0635954127485001</v>
      </c>
      <c r="F746" s="120">
        <v>4.4946896814520567</v>
      </c>
      <c r="G746" s="231">
        <v>6.3024973109411411</v>
      </c>
      <c r="H746" s="120"/>
      <c r="I746" s="120"/>
      <c r="J746" s="120"/>
      <c r="K746" s="120"/>
      <c r="L746" s="120"/>
      <c r="M746" s="120"/>
      <c r="N746" s="120"/>
      <c r="O746" s="120"/>
      <c r="P746" s="120"/>
      <c r="Q746" s="120"/>
      <c r="R746" s="120"/>
      <c r="S746" s="120"/>
      <c r="T746" s="120"/>
      <c r="U746" s="31">
        <v>101685.64657567083</v>
      </c>
      <c r="V746" s="31">
        <v>443552</v>
      </c>
      <c r="W746" s="31">
        <v>229.25304490943753</v>
      </c>
      <c r="Y746" s="31">
        <v>2.8242901370858959</v>
      </c>
      <c r="Z746" s="259"/>
      <c r="AA746" s="252">
        <f t="shared" si="60"/>
        <v>101664.08118366232</v>
      </c>
      <c r="AB746" s="252">
        <f t="shared" si="61"/>
        <v>443544.79623434087</v>
      </c>
      <c r="AC746" s="252">
        <f t="shared" si="62"/>
        <v>228.75220096517575</v>
      </c>
      <c r="AD746" s="252">
        <f t="shared" si="63"/>
        <v>-3.0635954127485001</v>
      </c>
      <c r="AE746" s="252">
        <f t="shared" si="64"/>
        <v>-1.6703995443661608</v>
      </c>
      <c r="AF746" s="273">
        <f t="shared" si="65"/>
        <v>-6.3024973109411411</v>
      </c>
    </row>
    <row r="747" spans="1:32" s="31" customFormat="1" ht="20.100000000000001" customHeight="1">
      <c r="A747" s="233">
        <v>1982</v>
      </c>
      <c r="B747" s="245">
        <v>26.944418228826585</v>
      </c>
      <c r="C747" s="120">
        <v>8.4028253401161344</v>
      </c>
      <c r="D747" s="120">
        <v>0.67227219021449103</v>
      </c>
      <c r="E747" s="120">
        <v>3.5264286026748524</v>
      </c>
      <c r="F747" s="120">
        <v>7.5950379558292589</v>
      </c>
      <c r="G747" s="231">
        <v>6.7478541399918424</v>
      </c>
      <c r="H747" s="120"/>
      <c r="I747" s="120"/>
      <c r="J747" s="120"/>
      <c r="K747" s="120"/>
      <c r="L747" s="120"/>
      <c r="M747" s="120"/>
      <c r="N747" s="120"/>
      <c r="O747" s="120"/>
      <c r="P747" s="120"/>
      <c r="Q747" s="120"/>
      <c r="R747" s="120"/>
      <c r="S747" s="120"/>
      <c r="T747" s="120"/>
      <c r="U747" s="31">
        <v>92948.507922034652</v>
      </c>
      <c r="V747" s="31">
        <v>468279</v>
      </c>
      <c r="W747" s="31">
        <v>198.4895925762946</v>
      </c>
      <c r="Y747" s="31">
        <v>-13.418993996479088</v>
      </c>
      <c r="Z747" s="259"/>
      <c r="AA747" s="252">
        <f t="shared" si="60"/>
        <v>92921.563503805824</v>
      </c>
      <c r="AB747" s="252">
        <f t="shared" si="61"/>
        <v>468270.5971746599</v>
      </c>
      <c r="AC747" s="252">
        <f t="shared" si="62"/>
        <v>197.8173203860801</v>
      </c>
      <c r="AD747" s="252">
        <f t="shared" si="63"/>
        <v>-3.5264286026748524</v>
      </c>
      <c r="AE747" s="252">
        <f t="shared" si="64"/>
        <v>-21.014031952308347</v>
      </c>
      <c r="AF747" s="273">
        <f t="shared" si="65"/>
        <v>-6.7478541399918424</v>
      </c>
    </row>
    <row r="748" spans="1:32" s="31" customFormat="1" ht="20.100000000000001" customHeight="1">
      <c r="A748" s="233">
        <v>1983</v>
      </c>
      <c r="B748" s="245">
        <v>29.506332632536374</v>
      </c>
      <c r="C748" s="120">
        <v>8.5954816143665731</v>
      </c>
      <c r="D748" s="120">
        <v>0.81013318913560683</v>
      </c>
      <c r="E748" s="245">
        <v>3.5880466855306192</v>
      </c>
      <c r="F748" s="120">
        <v>7.9580349824549286</v>
      </c>
      <c r="G748" s="231">
        <v>8.5546361610486503</v>
      </c>
      <c r="H748" s="120"/>
      <c r="I748" s="120"/>
      <c r="J748" s="120"/>
      <c r="K748" s="120"/>
      <c r="L748" s="120"/>
      <c r="M748" s="120"/>
      <c r="N748" s="120"/>
      <c r="O748" s="120"/>
      <c r="P748" s="120"/>
      <c r="Q748" s="120"/>
      <c r="R748" s="120"/>
      <c r="S748" s="120"/>
      <c r="T748" s="120"/>
      <c r="U748" s="31">
        <v>75738.580673121498</v>
      </c>
      <c r="V748" s="31">
        <v>494772</v>
      </c>
      <c r="W748" s="31">
        <v>153.07774221888363</v>
      </c>
      <c r="Y748" s="31">
        <v>-22.878706015760372</v>
      </c>
      <c r="Z748" s="259"/>
      <c r="AA748" s="252">
        <f t="shared" si="60"/>
        <v>75709.074340488965</v>
      </c>
      <c r="AB748" s="252">
        <f t="shared" si="61"/>
        <v>494763.40451838565</v>
      </c>
      <c r="AC748" s="252">
        <f t="shared" si="62"/>
        <v>152.26760902974803</v>
      </c>
      <c r="AD748" s="252">
        <f t="shared" si="63"/>
        <v>-3.5880466855306192</v>
      </c>
      <c r="AE748" s="252">
        <f t="shared" si="64"/>
        <v>-30.836740998215301</v>
      </c>
      <c r="AF748" s="273">
        <f t="shared" si="65"/>
        <v>-8.5546361610486503</v>
      </c>
    </row>
    <row r="749" spans="1:32" s="31" customFormat="1" ht="20.100000000000001" customHeight="1">
      <c r="A749" s="233">
        <v>1984</v>
      </c>
      <c r="B749" s="245">
        <v>26.710542289477026</v>
      </c>
      <c r="C749" s="120">
        <v>6.7676657698408764</v>
      </c>
      <c r="D749" s="120">
        <v>0.79639123162467029</v>
      </c>
      <c r="E749" s="120">
        <v>3.8378967681568095</v>
      </c>
      <c r="F749" s="120">
        <v>6.2162853684703521</v>
      </c>
      <c r="G749" s="231">
        <v>9.0923031513843195</v>
      </c>
      <c r="H749" s="120"/>
      <c r="I749" s="120"/>
      <c r="J749" s="120"/>
      <c r="K749" s="120"/>
      <c r="L749" s="120"/>
      <c r="M749" s="120"/>
      <c r="N749" s="120"/>
      <c r="O749" s="120"/>
      <c r="P749" s="120"/>
      <c r="Q749" s="120"/>
      <c r="R749" s="120"/>
      <c r="S749" s="120"/>
      <c r="T749" s="120"/>
      <c r="U749" s="31">
        <v>72526.900065316469</v>
      </c>
      <c r="V749" s="31">
        <v>523181</v>
      </c>
      <c r="W749" s="31">
        <v>138.62678511894825</v>
      </c>
      <c r="Y749" s="31">
        <v>-9.4402732170377703</v>
      </c>
      <c r="Z749" s="259"/>
      <c r="AA749" s="252">
        <f t="shared" si="60"/>
        <v>72500.189523026987</v>
      </c>
      <c r="AB749" s="252">
        <f t="shared" si="61"/>
        <v>523174.23233423015</v>
      </c>
      <c r="AC749" s="252">
        <f t="shared" si="62"/>
        <v>137.83039388732357</v>
      </c>
      <c r="AD749" s="252">
        <f t="shared" si="63"/>
        <v>-3.8378967681568095</v>
      </c>
      <c r="AE749" s="252">
        <f t="shared" si="64"/>
        <v>-15.656558585508122</v>
      </c>
      <c r="AF749" s="273">
        <f t="shared" si="65"/>
        <v>-9.0923031513843195</v>
      </c>
    </row>
    <row r="750" spans="1:32" s="31" customFormat="1" ht="20.100000000000001" customHeight="1">
      <c r="A750" s="233">
        <v>1985</v>
      </c>
      <c r="B750" s="245">
        <v>27.958178536657492</v>
      </c>
      <c r="C750" s="120">
        <v>6.7746804942198393</v>
      </c>
      <c r="D750" s="120">
        <v>0.8793622736789809</v>
      </c>
      <c r="E750" s="120">
        <v>4.5869603978535105</v>
      </c>
      <c r="F750" s="120">
        <v>5.9351022361181203</v>
      </c>
      <c r="G750" s="231">
        <v>9.7820731347870389</v>
      </c>
      <c r="H750" s="120"/>
      <c r="I750" s="120"/>
      <c r="J750" s="120"/>
      <c r="K750" s="120"/>
      <c r="L750" s="120"/>
      <c r="M750" s="120"/>
      <c r="N750" s="120"/>
      <c r="O750" s="120"/>
      <c r="P750" s="120"/>
      <c r="Q750" s="120"/>
      <c r="R750" s="120"/>
      <c r="S750" s="120"/>
      <c r="T750" s="120"/>
      <c r="U750" s="31">
        <v>67487.076736014453</v>
      </c>
      <c r="V750" s="31">
        <v>553668</v>
      </c>
      <c r="W750" s="31">
        <v>121.89087456023185</v>
      </c>
      <c r="Y750" s="31">
        <v>-12.072638447437271</v>
      </c>
      <c r="Z750" s="259"/>
      <c r="AA750" s="252">
        <f t="shared" si="60"/>
        <v>67459.118557477792</v>
      </c>
      <c r="AB750" s="252">
        <f t="shared" si="61"/>
        <v>553661.22531950579</v>
      </c>
      <c r="AC750" s="252">
        <f t="shared" si="62"/>
        <v>121.01151228655287</v>
      </c>
      <c r="AD750" s="252">
        <f t="shared" si="63"/>
        <v>-4.5869603978535105</v>
      </c>
      <c r="AE750" s="252">
        <f t="shared" si="64"/>
        <v>-18.00774068355539</v>
      </c>
      <c r="AF750" s="273">
        <f t="shared" si="65"/>
        <v>-9.7820731347870389</v>
      </c>
    </row>
    <row r="751" spans="1:32" s="31" customFormat="1" ht="20.100000000000001" customHeight="1">
      <c r="A751" s="233">
        <v>1986</v>
      </c>
      <c r="B751" s="245">
        <v>36.874723127511864</v>
      </c>
      <c r="C751" s="120">
        <v>7.9809787275910287</v>
      </c>
      <c r="D751" s="120">
        <v>1.0258121475457209</v>
      </c>
      <c r="E751" s="120">
        <v>6.1671202458865748</v>
      </c>
      <c r="F751" s="120">
        <v>8.0665848679899028</v>
      </c>
      <c r="G751" s="231">
        <v>13.634227138498623</v>
      </c>
      <c r="H751" s="120"/>
      <c r="I751" s="120"/>
      <c r="J751" s="120"/>
      <c r="K751" s="120"/>
      <c r="L751" s="120"/>
      <c r="M751" s="120"/>
      <c r="N751" s="120"/>
      <c r="O751" s="120"/>
      <c r="P751" s="120"/>
      <c r="Q751" s="120"/>
      <c r="R751" s="120"/>
      <c r="S751" s="120"/>
      <c r="T751" s="120"/>
      <c r="U751" s="31">
        <v>47878.275775133698</v>
      </c>
      <c r="V751" s="31">
        <v>582495</v>
      </c>
      <c r="W751" s="31">
        <v>82.195170387958171</v>
      </c>
      <c r="Y751" s="31">
        <v>-32.566592302738968</v>
      </c>
      <c r="Z751" s="259"/>
      <c r="AA751" s="252">
        <f t="shared" si="60"/>
        <v>47841.401052006186</v>
      </c>
      <c r="AB751" s="252">
        <f t="shared" si="61"/>
        <v>582487.01902127243</v>
      </c>
      <c r="AC751" s="252">
        <f t="shared" si="62"/>
        <v>81.16935824041245</v>
      </c>
      <c r="AD751" s="252">
        <f t="shared" si="63"/>
        <v>-6.1671202458865748</v>
      </c>
      <c r="AE751" s="252">
        <f t="shared" si="64"/>
        <v>-40.633177170728871</v>
      </c>
      <c r="AF751" s="273">
        <f t="shared" si="65"/>
        <v>-13.634227138498623</v>
      </c>
    </row>
    <row r="752" spans="1:32" s="31" customFormat="1" ht="20.100000000000001" customHeight="1">
      <c r="A752" s="233">
        <v>1987</v>
      </c>
      <c r="B752" s="245">
        <v>32.688651798924859</v>
      </c>
      <c r="C752" s="120">
        <v>6.9566695968175889</v>
      </c>
      <c r="D752" s="120">
        <v>0.93916403787267255</v>
      </c>
      <c r="E752" s="120">
        <v>4.9711558388866983</v>
      </c>
      <c r="F752" s="120">
        <v>7.1946929880574775</v>
      </c>
      <c r="G752" s="231">
        <v>12.626969337290427</v>
      </c>
      <c r="H752" s="120"/>
      <c r="I752" s="120"/>
      <c r="J752" s="120"/>
      <c r="K752" s="120"/>
      <c r="L752" s="120"/>
      <c r="M752" s="120"/>
      <c r="N752" s="120"/>
      <c r="O752" s="120"/>
      <c r="P752" s="120"/>
      <c r="Q752" s="120"/>
      <c r="R752" s="120"/>
      <c r="S752" s="120"/>
      <c r="T752" s="120"/>
      <c r="U752" s="31">
        <v>53188.53805488738</v>
      </c>
      <c r="V752" s="31">
        <v>612831</v>
      </c>
      <c r="W752" s="31">
        <v>86.7915266278752</v>
      </c>
      <c r="Y752" s="31">
        <v>5.5920028126012795</v>
      </c>
      <c r="Z752" s="259"/>
      <c r="AA752" s="252">
        <f t="shared" si="60"/>
        <v>53155.849403088454</v>
      </c>
      <c r="AB752" s="252">
        <f t="shared" si="61"/>
        <v>612824.04333040316</v>
      </c>
      <c r="AC752" s="252">
        <f t="shared" si="62"/>
        <v>85.852362590002528</v>
      </c>
      <c r="AD752" s="252">
        <f t="shared" si="63"/>
        <v>-4.9711558388866983</v>
      </c>
      <c r="AE752" s="252">
        <f t="shared" si="64"/>
        <v>-1.602690175456198</v>
      </c>
      <c r="AF752" s="273">
        <f t="shared" si="65"/>
        <v>-12.626969337290427</v>
      </c>
    </row>
    <row r="753" spans="1:32" s="31" customFormat="1" ht="20.100000000000001" customHeight="1">
      <c r="A753" s="233">
        <v>1988</v>
      </c>
      <c r="B753" s="245">
        <v>42.095285212617966</v>
      </c>
      <c r="C753" s="120">
        <v>8.9759312565233635</v>
      </c>
      <c r="D753" s="120">
        <v>1.3239779726688561</v>
      </c>
      <c r="E753" s="120">
        <v>6.3875935346902892</v>
      </c>
      <c r="F753" s="120">
        <v>9.0335348682575152</v>
      </c>
      <c r="G753" s="231">
        <v>16.374247580477935</v>
      </c>
      <c r="H753" s="120"/>
      <c r="I753" s="120"/>
      <c r="J753" s="120"/>
      <c r="K753" s="120"/>
      <c r="L753" s="120"/>
      <c r="M753" s="120"/>
      <c r="N753" s="120"/>
      <c r="O753" s="120"/>
      <c r="P753" s="120"/>
      <c r="Q753" s="120"/>
      <c r="R753" s="120"/>
      <c r="S753" s="120"/>
      <c r="T753" s="120"/>
      <c r="U753" s="31">
        <v>42934.92995231165</v>
      </c>
      <c r="V753" s="31">
        <v>644754</v>
      </c>
      <c r="W753" s="31">
        <v>66.591180438293762</v>
      </c>
      <c r="Y753" s="31">
        <v>-23.274560287655561</v>
      </c>
      <c r="Z753" s="259"/>
      <c r="AA753" s="252">
        <f t="shared" si="60"/>
        <v>42892.834667099029</v>
      </c>
      <c r="AB753" s="252">
        <f t="shared" si="61"/>
        <v>644745.02406874346</v>
      </c>
      <c r="AC753" s="252">
        <f t="shared" si="62"/>
        <v>65.267202465624905</v>
      </c>
      <c r="AD753" s="252">
        <f t="shared" si="63"/>
        <v>-6.3875935346902892</v>
      </c>
      <c r="AE753" s="252">
        <f t="shared" si="64"/>
        <v>-32.30809515591308</v>
      </c>
      <c r="AF753" s="273">
        <f t="shared" si="65"/>
        <v>-16.374247580477935</v>
      </c>
    </row>
    <row r="754" spans="1:32" s="31" customFormat="1" ht="20.100000000000001" customHeight="1">
      <c r="A754" s="233">
        <v>1989</v>
      </c>
      <c r="B754" s="245">
        <v>28.987406098762513</v>
      </c>
      <c r="C754" s="120">
        <v>6.7698982650762298</v>
      </c>
      <c r="D754" s="120">
        <v>0.89237394302164685</v>
      </c>
      <c r="E754" s="120">
        <v>4.2413595138812665</v>
      </c>
      <c r="F754" s="120">
        <v>5.8489993812271468</v>
      </c>
      <c r="G754" s="231">
        <v>11.234774995556215</v>
      </c>
      <c r="H754" s="120"/>
      <c r="I754" s="120"/>
      <c r="J754" s="120"/>
      <c r="K754" s="120"/>
      <c r="L754" s="120"/>
      <c r="M754" s="120"/>
      <c r="N754" s="120"/>
      <c r="O754" s="120"/>
      <c r="P754" s="120"/>
      <c r="Q754" s="120"/>
      <c r="R754" s="120"/>
      <c r="S754" s="120"/>
      <c r="T754" s="120"/>
      <c r="U754" s="31">
        <v>66503.050326167955</v>
      </c>
      <c r="V754" s="31">
        <v>678348</v>
      </c>
      <c r="W754" s="31">
        <v>98.03677511567507</v>
      </c>
      <c r="Y754" s="31">
        <v>47.221861018847875</v>
      </c>
      <c r="Z754" s="259"/>
      <c r="AA754" s="252">
        <f t="shared" si="60"/>
        <v>66474.062920069191</v>
      </c>
      <c r="AB754" s="252">
        <f t="shared" si="61"/>
        <v>678341.23010173498</v>
      </c>
      <c r="AC754" s="252">
        <f t="shared" si="62"/>
        <v>97.144401172653417</v>
      </c>
      <c r="AD754" s="252">
        <f t="shared" si="63"/>
        <v>-4.2413595138812665</v>
      </c>
      <c r="AE754" s="252">
        <f t="shared" si="64"/>
        <v>41.37286163762073</v>
      </c>
      <c r="AF754" s="273">
        <f t="shared" si="65"/>
        <v>-11.234774995556215</v>
      </c>
    </row>
    <row r="755" spans="1:32" s="31" customFormat="1" ht="20.100000000000001" customHeight="1">
      <c r="A755" s="233">
        <v>1990</v>
      </c>
      <c r="B755" s="245">
        <v>24.971665460870149</v>
      </c>
      <c r="C755" s="120">
        <v>5.3462858826145263</v>
      </c>
      <c r="D755" s="120">
        <v>1.1432103581402719</v>
      </c>
      <c r="E755" s="120">
        <v>3.837151192666282</v>
      </c>
      <c r="F755" s="120">
        <v>4.0953287121598168</v>
      </c>
      <c r="G755" s="231">
        <v>10.549689315289253</v>
      </c>
      <c r="H755" s="120"/>
      <c r="I755" s="120"/>
      <c r="J755" s="120"/>
      <c r="K755" s="120"/>
      <c r="L755" s="120"/>
      <c r="M755" s="120"/>
      <c r="N755" s="120"/>
      <c r="O755" s="120"/>
      <c r="P755" s="120"/>
      <c r="Q755" s="120"/>
      <c r="R755" s="120"/>
      <c r="S755" s="120"/>
      <c r="T755" s="120"/>
      <c r="U755" s="31">
        <v>114092.92384315634</v>
      </c>
      <c r="V755" s="31">
        <v>713702</v>
      </c>
      <c r="W755" s="31">
        <v>159.86073157025811</v>
      </c>
      <c r="Y755" s="31">
        <v>63.062005437894101</v>
      </c>
      <c r="Z755" s="259"/>
      <c r="AA755" s="252">
        <f t="shared" si="60"/>
        <v>114067.95217769548</v>
      </c>
      <c r="AB755" s="252">
        <f t="shared" si="61"/>
        <v>713696.65371411736</v>
      </c>
      <c r="AC755" s="252">
        <f t="shared" si="62"/>
        <v>158.71752121211784</v>
      </c>
      <c r="AD755" s="252">
        <f t="shared" si="63"/>
        <v>-3.837151192666282</v>
      </c>
      <c r="AE755" s="252">
        <f t="shared" si="64"/>
        <v>58.966676725734281</v>
      </c>
      <c r="AF755" s="273">
        <f t="shared" si="65"/>
        <v>-10.549689315289253</v>
      </c>
    </row>
    <row r="756" spans="1:32" s="31" customFormat="1" ht="20.100000000000001" customHeight="1">
      <c r="A756" s="233">
        <v>1991</v>
      </c>
      <c r="B756" s="245">
        <v>22.662924262304273</v>
      </c>
      <c r="C756" s="120">
        <v>5.3287602771337772</v>
      </c>
      <c r="D756" s="120">
        <v>0.74516915135892203</v>
      </c>
      <c r="E756" s="120">
        <v>3.0944592862846081</v>
      </c>
      <c r="F756" s="120">
        <v>5.4469638933443223</v>
      </c>
      <c r="G756" s="231">
        <v>8.0475716541826419</v>
      </c>
      <c r="H756" s="120"/>
      <c r="I756" s="120"/>
      <c r="J756" s="120"/>
      <c r="K756" s="120"/>
      <c r="L756" s="120"/>
      <c r="M756" s="120"/>
      <c r="N756" s="120"/>
      <c r="O756" s="120"/>
      <c r="P756" s="120"/>
      <c r="Q756" s="120"/>
      <c r="R756" s="120"/>
      <c r="S756" s="120"/>
      <c r="T756" s="120"/>
      <c r="U756" s="31">
        <v>97197.334850196479</v>
      </c>
      <c r="V756" s="31">
        <v>750908</v>
      </c>
      <c r="W756" s="31">
        <v>129.43973809068018</v>
      </c>
      <c r="Y756" s="31">
        <v>-19.029684889317565</v>
      </c>
      <c r="Z756" s="259"/>
      <c r="AA756" s="252">
        <f t="shared" si="60"/>
        <v>97174.671925934177</v>
      </c>
      <c r="AB756" s="252">
        <f t="shared" si="61"/>
        <v>750902.67123972287</v>
      </c>
      <c r="AC756" s="252">
        <f t="shared" si="62"/>
        <v>128.69456893932127</v>
      </c>
      <c r="AD756" s="252">
        <f t="shared" si="63"/>
        <v>-3.0944592862846081</v>
      </c>
      <c r="AE756" s="252">
        <f t="shared" si="64"/>
        <v>-24.476648782661886</v>
      </c>
      <c r="AF756" s="273">
        <f t="shared" si="65"/>
        <v>-8.0475716541826419</v>
      </c>
    </row>
    <row r="757" spans="1:32" s="31" customFormat="1" ht="20.100000000000001" customHeight="1">
      <c r="A757" s="233">
        <v>1992</v>
      </c>
      <c r="B757" s="245">
        <v>27.616512275022544</v>
      </c>
      <c r="C757" s="120">
        <v>7.0857997213095452</v>
      </c>
      <c r="D757" s="120">
        <v>0.7453973858463997</v>
      </c>
      <c r="E757" s="120">
        <v>2.987798280264955</v>
      </c>
      <c r="F757" s="120">
        <v>8.7945103087004011</v>
      </c>
      <c r="G757" s="231">
        <v>8.003006578901239</v>
      </c>
      <c r="H757" s="120"/>
      <c r="I757" s="120"/>
      <c r="J757" s="120"/>
      <c r="K757" s="120"/>
      <c r="L757" s="120"/>
      <c r="M757" s="120"/>
      <c r="N757" s="120"/>
      <c r="O757" s="120"/>
      <c r="P757" s="120"/>
      <c r="Q757" s="120"/>
      <c r="R757" s="120"/>
      <c r="S757" s="120"/>
      <c r="T757" s="120"/>
      <c r="U757" s="31">
        <v>111568.83109241004</v>
      </c>
      <c r="V757" s="31">
        <v>790062</v>
      </c>
      <c r="W757" s="31">
        <v>141.2152857527764</v>
      </c>
      <c r="Y757" s="31">
        <v>9.0973203714664237</v>
      </c>
      <c r="Z757" s="259"/>
      <c r="AA757" s="252">
        <f t="shared" si="60"/>
        <v>111541.21458013501</v>
      </c>
      <c r="AB757" s="252">
        <f t="shared" si="61"/>
        <v>790054.9142002787</v>
      </c>
      <c r="AC757" s="252">
        <f t="shared" si="62"/>
        <v>140.46988836693001</v>
      </c>
      <c r="AD757" s="252">
        <f t="shared" si="63"/>
        <v>-2.987798280264955</v>
      </c>
      <c r="AE757" s="252">
        <f t="shared" si="64"/>
        <v>0.30281006276602263</v>
      </c>
      <c r="AF757" s="273">
        <f t="shared" si="65"/>
        <v>-8.003006578901239</v>
      </c>
    </row>
    <row r="758" spans="1:32" s="31" customFormat="1" ht="20.100000000000001" customHeight="1">
      <c r="A758" s="233">
        <v>1993</v>
      </c>
      <c r="B758" s="245">
        <v>31.340459672540845</v>
      </c>
      <c r="C758" s="120">
        <v>8.3793928407122387</v>
      </c>
      <c r="D758" s="120">
        <v>0.98141540623794821</v>
      </c>
      <c r="E758" s="120">
        <v>3.956581549782328</v>
      </c>
      <c r="F758" s="120">
        <v>8.3857373303767897</v>
      </c>
      <c r="G758" s="231">
        <v>9.6373325454315353</v>
      </c>
      <c r="H758" s="120"/>
      <c r="I758" s="120"/>
      <c r="J758" s="120"/>
      <c r="K758" s="120"/>
      <c r="L758" s="120"/>
      <c r="M758" s="120"/>
      <c r="N758" s="120"/>
      <c r="O758" s="120"/>
      <c r="P758" s="120"/>
      <c r="Q758" s="120"/>
      <c r="R758" s="120"/>
      <c r="S758" s="120"/>
      <c r="T758" s="120"/>
      <c r="U758" s="31">
        <v>110156.20831236045</v>
      </c>
      <c r="V758" s="31">
        <v>831268</v>
      </c>
      <c r="W758" s="31">
        <v>132.51587732519533</v>
      </c>
      <c r="Y758" s="31">
        <v>-6.1603872280590082</v>
      </c>
      <c r="Z758" s="259"/>
      <c r="AA758" s="252">
        <f t="shared" si="60"/>
        <v>110124.86785268791</v>
      </c>
      <c r="AB758" s="252">
        <f t="shared" si="61"/>
        <v>831259.62060715933</v>
      </c>
      <c r="AC758" s="252">
        <f t="shared" si="62"/>
        <v>131.53446191895739</v>
      </c>
      <c r="AD758" s="252">
        <f t="shared" si="63"/>
        <v>-3.956581549782328</v>
      </c>
      <c r="AE758" s="252">
        <f t="shared" si="64"/>
        <v>-14.546124558435798</v>
      </c>
      <c r="AF758" s="273">
        <f t="shared" si="65"/>
        <v>-9.6373325454315353</v>
      </c>
    </row>
    <row r="759" spans="1:32" s="31" customFormat="1" ht="20.100000000000001" customHeight="1">
      <c r="A759" s="233">
        <v>1994</v>
      </c>
      <c r="B759" s="245">
        <v>34.812345491368248</v>
      </c>
      <c r="C759" s="120">
        <v>9.1081668455682046</v>
      </c>
      <c r="D759" s="120">
        <v>1.150224253382979</v>
      </c>
      <c r="E759" s="120">
        <v>4.400926263885486</v>
      </c>
      <c r="F759" s="120">
        <v>10.450777695296013</v>
      </c>
      <c r="G759" s="231">
        <v>9.7022504332355677</v>
      </c>
      <c r="H759" s="120"/>
      <c r="I759" s="120"/>
      <c r="J759" s="120"/>
      <c r="K759" s="120"/>
      <c r="L759" s="120"/>
      <c r="M759" s="120"/>
      <c r="N759" s="120"/>
      <c r="O759" s="120"/>
      <c r="P759" s="120"/>
      <c r="Q759" s="120"/>
      <c r="R759" s="120"/>
      <c r="S759" s="120"/>
      <c r="T759" s="120"/>
      <c r="U759" s="31">
        <v>108174.09055450035</v>
      </c>
      <c r="V759" s="31">
        <v>874633</v>
      </c>
      <c r="W759" s="31">
        <v>123.67940673916986</v>
      </c>
      <c r="Y759" s="31">
        <v>-6.6682353574437485</v>
      </c>
      <c r="Z759" s="259"/>
      <c r="AA759" s="252">
        <f t="shared" si="60"/>
        <v>108139.27820900897</v>
      </c>
      <c r="AB759" s="252">
        <f t="shared" si="61"/>
        <v>874623.89183315448</v>
      </c>
      <c r="AC759" s="252">
        <f t="shared" si="62"/>
        <v>122.52918248578689</v>
      </c>
      <c r="AD759" s="252">
        <f t="shared" si="63"/>
        <v>-4.400926263885486</v>
      </c>
      <c r="AE759" s="252">
        <f t="shared" si="64"/>
        <v>-17.11901305273976</v>
      </c>
      <c r="AF759" s="273">
        <f t="shared" si="65"/>
        <v>-9.7022504332355677</v>
      </c>
    </row>
    <row r="760" spans="1:32" s="31" customFormat="1" ht="20.100000000000001" customHeight="1">
      <c r="A760" s="233">
        <v>1995</v>
      </c>
      <c r="B760" s="245">
        <v>35.095597308002894</v>
      </c>
      <c r="C760" s="120">
        <v>8.9008349408267353</v>
      </c>
      <c r="D760" s="120">
        <v>1.1085203873285379</v>
      </c>
      <c r="E760" s="120">
        <v>4.5391503705942506</v>
      </c>
      <c r="F760" s="120">
        <v>11.052298572339042</v>
      </c>
      <c r="G760" s="231">
        <v>9.4947930369143219</v>
      </c>
      <c r="H760" s="120"/>
      <c r="I760" s="120"/>
      <c r="J760" s="120"/>
      <c r="K760" s="120"/>
      <c r="L760" s="120"/>
      <c r="M760" s="120"/>
      <c r="N760" s="120"/>
      <c r="O760" s="120"/>
      <c r="P760" s="120"/>
      <c r="Q760" s="120"/>
      <c r="R760" s="120"/>
      <c r="S760" s="120"/>
      <c r="T760" s="120"/>
      <c r="U760" s="31">
        <v>117195.65878304835</v>
      </c>
      <c r="V760" s="31">
        <v>920271</v>
      </c>
      <c r="W760" s="31">
        <v>127.34907302636762</v>
      </c>
      <c r="Y760" s="31">
        <v>2.9670794709880823</v>
      </c>
      <c r="Z760" s="259"/>
      <c r="AA760" s="252">
        <f t="shared" si="60"/>
        <v>117160.56318574035</v>
      </c>
      <c r="AB760" s="252">
        <f t="shared" si="61"/>
        <v>920262.09916505916</v>
      </c>
      <c r="AC760" s="252">
        <f t="shared" si="62"/>
        <v>126.24055263903908</v>
      </c>
      <c r="AD760" s="252">
        <f t="shared" si="63"/>
        <v>-4.5391503705942506</v>
      </c>
      <c r="AE760" s="252">
        <f t="shared" si="64"/>
        <v>-8.08521910135096</v>
      </c>
      <c r="AF760" s="273">
        <f t="shared" si="65"/>
        <v>-9.4947930369143219</v>
      </c>
    </row>
    <row r="761" spans="1:32" s="31" customFormat="1" ht="20.100000000000001" customHeight="1">
      <c r="A761" s="233">
        <v>1996</v>
      </c>
      <c r="B761" s="245">
        <v>32.693406018730563</v>
      </c>
      <c r="C761" s="120">
        <v>8.2472831614893654</v>
      </c>
      <c r="D761" s="120">
        <v>1.0334118250351643</v>
      </c>
      <c r="E761" s="120">
        <v>3.9177163008420752</v>
      </c>
      <c r="F761" s="120">
        <v>10.199300769151973</v>
      </c>
      <c r="G761" s="231">
        <v>9.2956939622119812</v>
      </c>
      <c r="H761" s="120"/>
      <c r="I761" s="120"/>
      <c r="J761" s="120"/>
      <c r="K761" s="120"/>
      <c r="L761" s="120"/>
      <c r="M761" s="120"/>
      <c r="N761" s="120"/>
      <c r="O761" s="120"/>
      <c r="P761" s="120"/>
      <c r="Q761" s="120"/>
      <c r="R761" s="120"/>
      <c r="S761" s="120"/>
      <c r="T761" s="120"/>
      <c r="U761" s="31">
        <v>132795.90940882146</v>
      </c>
      <c r="V761" s="31">
        <v>955796</v>
      </c>
      <c r="W761" s="31">
        <v>138.9375027817876</v>
      </c>
      <c r="Y761" s="31">
        <v>9.0997362446608463</v>
      </c>
      <c r="Z761" s="259"/>
      <c r="AA761" s="252">
        <f t="shared" si="60"/>
        <v>132763.21600280274</v>
      </c>
      <c r="AB761" s="252">
        <f t="shared" si="61"/>
        <v>955787.7527168385</v>
      </c>
      <c r="AC761" s="252">
        <f t="shared" si="62"/>
        <v>137.90409095675244</v>
      </c>
      <c r="AD761" s="252">
        <f t="shared" si="63"/>
        <v>-3.9177163008420752</v>
      </c>
      <c r="AE761" s="252">
        <f t="shared" si="64"/>
        <v>-1.099564524491127</v>
      </c>
      <c r="AF761" s="273">
        <f t="shared" si="65"/>
        <v>-9.2956939622119812</v>
      </c>
    </row>
    <row r="762" spans="1:32" s="31" customFormat="1" ht="20.100000000000001" customHeight="1">
      <c r="A762" s="233">
        <v>1997</v>
      </c>
      <c r="B762" s="245">
        <v>32.079553224553578</v>
      </c>
      <c r="C762" s="120">
        <v>8.501307614077767</v>
      </c>
      <c r="D762" s="120">
        <v>1.0719800020235744</v>
      </c>
      <c r="E762" s="120">
        <v>3.4939409573424971</v>
      </c>
      <c r="F762" s="120">
        <v>10.000192909334425</v>
      </c>
      <c r="G762" s="231">
        <v>9.0121317417753186</v>
      </c>
      <c r="H762" s="120"/>
      <c r="I762" s="120"/>
      <c r="J762" s="120"/>
      <c r="K762" s="120"/>
      <c r="L762" s="120"/>
      <c r="M762" s="120"/>
      <c r="N762" s="120"/>
      <c r="O762" s="120"/>
      <c r="P762" s="120"/>
      <c r="Q762" s="120"/>
      <c r="R762" s="120"/>
      <c r="S762" s="120"/>
      <c r="T762" s="120"/>
      <c r="U762" s="31">
        <v>135272.47871658538</v>
      </c>
      <c r="V762" s="31">
        <v>992743</v>
      </c>
      <c r="W762" s="31">
        <v>136.26132716784238</v>
      </c>
      <c r="Y762" s="31">
        <v>-1.9261722431763957</v>
      </c>
      <c r="Z762" s="259"/>
      <c r="AA762" s="252">
        <f t="shared" si="60"/>
        <v>135240.39916336082</v>
      </c>
      <c r="AB762" s="252">
        <f t="shared" si="61"/>
        <v>992734.49869238597</v>
      </c>
      <c r="AC762" s="252">
        <f t="shared" si="62"/>
        <v>135.18934716581882</v>
      </c>
      <c r="AD762" s="252">
        <f t="shared" si="63"/>
        <v>-3.4939409573424971</v>
      </c>
      <c r="AE762" s="252">
        <f t="shared" si="64"/>
        <v>-11.926365152510821</v>
      </c>
      <c r="AF762" s="273">
        <f t="shared" si="65"/>
        <v>-9.0121317417753186</v>
      </c>
    </row>
    <row r="763" spans="1:32" s="31" customFormat="1" ht="20.100000000000001" customHeight="1">
      <c r="A763" s="233">
        <v>1998</v>
      </c>
      <c r="B763" s="245">
        <v>39.381448740474504</v>
      </c>
      <c r="C763" s="120">
        <v>9.9196539840417355</v>
      </c>
      <c r="D763" s="120">
        <v>1.3998856016555716</v>
      </c>
      <c r="E763" s="120">
        <v>5.2201922421362248</v>
      </c>
      <c r="F763" s="120">
        <v>12.021696790299664</v>
      </c>
      <c r="G763" s="231">
        <v>10.820020122341315</v>
      </c>
      <c r="H763" s="120"/>
      <c r="I763" s="120"/>
      <c r="J763" s="120"/>
      <c r="K763" s="120"/>
      <c r="L763" s="120"/>
      <c r="M763" s="120"/>
      <c r="N763" s="120"/>
      <c r="O763" s="120"/>
      <c r="P763" s="120"/>
      <c r="Q763" s="120"/>
      <c r="R763" s="120"/>
      <c r="S763" s="120"/>
      <c r="T763" s="120"/>
      <c r="U763" s="31">
        <v>123410.74609375029</v>
      </c>
      <c r="V763" s="31">
        <v>1031171</v>
      </c>
      <c r="W763" s="31">
        <v>119.68019474340366</v>
      </c>
      <c r="Y763" s="31">
        <v>-12.168626835708579</v>
      </c>
      <c r="Z763" s="259"/>
      <c r="AA763" s="252">
        <f t="shared" si="60"/>
        <v>123371.36464500982</v>
      </c>
      <c r="AB763" s="252">
        <f t="shared" si="61"/>
        <v>1031161.080346016</v>
      </c>
      <c r="AC763" s="252">
        <f t="shared" si="62"/>
        <v>118.28030914174809</v>
      </c>
      <c r="AD763" s="252">
        <f t="shared" si="63"/>
        <v>-5.2201922421362248</v>
      </c>
      <c r="AE763" s="252">
        <f t="shared" si="64"/>
        <v>-24.190323626008244</v>
      </c>
      <c r="AF763" s="273">
        <f t="shared" si="65"/>
        <v>-10.820020122341315</v>
      </c>
    </row>
    <row r="764" spans="1:32" s="31" customFormat="1" ht="20.100000000000001" customHeight="1">
      <c r="A764" s="233">
        <v>1999</v>
      </c>
      <c r="B764" s="245">
        <v>35.925855881406946</v>
      </c>
      <c r="C764" s="120">
        <v>8.8978408429726272</v>
      </c>
      <c r="D764" s="120">
        <v>1.4368888392230408</v>
      </c>
      <c r="E764" s="120">
        <v>5.0820000186040106</v>
      </c>
      <c r="F764" s="120">
        <v>9.7120944697539198</v>
      </c>
      <c r="G764" s="231">
        <v>10.79703171085335</v>
      </c>
      <c r="H764" s="120"/>
      <c r="I764" s="120"/>
      <c r="J764" s="120"/>
      <c r="K764" s="120"/>
      <c r="L764" s="120"/>
      <c r="M764" s="120"/>
      <c r="N764" s="120"/>
      <c r="O764" s="120"/>
      <c r="P764" s="120"/>
      <c r="Q764" s="120"/>
      <c r="R764" s="120"/>
      <c r="S764" s="120"/>
      <c r="T764" s="120"/>
      <c r="U764" s="31">
        <v>141986.99131895846</v>
      </c>
      <c r="V764" s="31">
        <v>1071141</v>
      </c>
      <c r="W764" s="31">
        <v>132.55677013479874</v>
      </c>
      <c r="Y764" s="31">
        <v>10.759153107164195</v>
      </c>
      <c r="Z764" s="259"/>
      <c r="AA764" s="252">
        <f t="shared" si="60"/>
        <v>141951.06546307704</v>
      </c>
      <c r="AB764" s="252">
        <f t="shared" si="61"/>
        <v>1071132.1021591569</v>
      </c>
      <c r="AC764" s="252">
        <f t="shared" si="62"/>
        <v>131.11988129557571</v>
      </c>
      <c r="AD764" s="252">
        <f t="shared" si="63"/>
        <v>-5.0820000186040106</v>
      </c>
      <c r="AE764" s="252">
        <f t="shared" si="64"/>
        <v>1.0470586374102755</v>
      </c>
      <c r="AF764" s="273">
        <f t="shared" si="65"/>
        <v>-10.79703171085335</v>
      </c>
    </row>
    <row r="765" spans="1:32" s="31" customFormat="1" ht="20.100000000000001" customHeight="1">
      <c r="A765" s="233">
        <v>2000</v>
      </c>
      <c r="B765" s="245">
        <v>29.612060591707866</v>
      </c>
      <c r="C765" s="120">
        <v>6.914301771700389</v>
      </c>
      <c r="D765" s="120">
        <v>1.1308064357787808</v>
      </c>
      <c r="E765" s="120">
        <v>4.1904807270371398</v>
      </c>
      <c r="F765" s="120">
        <v>7.2017719724869576</v>
      </c>
      <c r="G765" s="231">
        <v>10.174699684704601</v>
      </c>
      <c r="H765" s="120"/>
      <c r="I765" s="120"/>
      <c r="J765" s="120"/>
      <c r="K765" s="120"/>
      <c r="L765" s="120"/>
      <c r="M765" s="120"/>
      <c r="N765" s="120"/>
      <c r="O765" s="120"/>
      <c r="P765" s="120"/>
      <c r="Q765" s="120"/>
      <c r="R765" s="120"/>
      <c r="S765" s="120"/>
      <c r="T765" s="120"/>
      <c r="U765" s="31">
        <v>187835.83924312299</v>
      </c>
      <c r="V765" s="31">
        <v>1112716</v>
      </c>
      <c r="W765" s="31">
        <v>168.8084284247939</v>
      </c>
      <c r="Y765" s="31">
        <v>27.34802473923466</v>
      </c>
      <c r="Z765" s="259"/>
      <c r="AA765" s="252">
        <f t="shared" si="60"/>
        <v>187806.22718253129</v>
      </c>
      <c r="AB765" s="252">
        <f t="shared" si="61"/>
        <v>1112709.0856982283</v>
      </c>
      <c r="AC765" s="252">
        <f t="shared" si="62"/>
        <v>167.67762198901511</v>
      </c>
      <c r="AD765" s="252">
        <f t="shared" si="63"/>
        <v>-4.1904807270371398</v>
      </c>
      <c r="AE765" s="252">
        <f t="shared" si="64"/>
        <v>20.1462527667477</v>
      </c>
      <c r="AF765" s="273">
        <f t="shared" si="65"/>
        <v>-10.174699684704601</v>
      </c>
    </row>
    <row r="766" spans="1:32" s="31" customFormat="1" ht="20.100000000000001" customHeight="1">
      <c r="A766" s="233">
        <v>2001</v>
      </c>
      <c r="B766" s="245">
        <v>32.299633711116407</v>
      </c>
      <c r="C766" s="120">
        <v>7.4292359323117871</v>
      </c>
      <c r="D766" s="120">
        <v>1.2337745908882636</v>
      </c>
      <c r="E766" s="120">
        <v>4.6789600827674063</v>
      </c>
      <c r="F766" s="120">
        <v>7.7665310387604771</v>
      </c>
      <c r="G766" s="231">
        <v>11.191132066388468</v>
      </c>
      <c r="H766" s="120"/>
      <c r="I766" s="120"/>
      <c r="J766" s="120"/>
      <c r="K766" s="120"/>
      <c r="L766" s="120"/>
      <c r="M766" s="120"/>
      <c r="N766" s="120"/>
      <c r="O766" s="120"/>
      <c r="P766" s="120"/>
      <c r="Q766" s="120"/>
      <c r="R766" s="120"/>
      <c r="S766" s="120"/>
      <c r="T766" s="120"/>
      <c r="U766" s="31">
        <v>177844.56060326804</v>
      </c>
      <c r="V766" s="31">
        <v>1155963</v>
      </c>
      <c r="W766" s="31">
        <v>153.8496998634628</v>
      </c>
      <c r="Y766" s="31">
        <v>-8.8613635592226245</v>
      </c>
      <c r="Z766" s="259"/>
      <c r="AA766" s="252">
        <f t="shared" si="60"/>
        <v>177812.26096955693</v>
      </c>
      <c r="AB766" s="252">
        <f t="shared" si="61"/>
        <v>1155955.5707640676</v>
      </c>
      <c r="AC766" s="252">
        <f t="shared" si="62"/>
        <v>152.61592527257454</v>
      </c>
      <c r="AD766" s="252">
        <f t="shared" si="63"/>
        <v>-4.6789600827674063</v>
      </c>
      <c r="AE766" s="252">
        <f t="shared" si="64"/>
        <v>-16.627894597983101</v>
      </c>
      <c r="AF766" s="273">
        <f t="shared" si="65"/>
        <v>-11.191132066388468</v>
      </c>
    </row>
    <row r="767" spans="1:32" s="31" customFormat="1" ht="20.100000000000001" customHeight="1">
      <c r="A767" s="233">
        <v>2002</v>
      </c>
      <c r="B767" s="245">
        <v>34.882125812017847</v>
      </c>
      <c r="C767" s="120">
        <v>7.9774386040726704</v>
      </c>
      <c r="D767" s="120">
        <v>1.2897215486489029</v>
      </c>
      <c r="E767" s="120">
        <v>6.2016740425901844</v>
      </c>
      <c r="F767" s="120">
        <v>8.2487459191505206</v>
      </c>
      <c r="G767" s="231">
        <v>11.164545697555566</v>
      </c>
      <c r="H767" s="120"/>
      <c r="I767" s="120"/>
      <c r="J767" s="120"/>
      <c r="K767" s="120"/>
      <c r="L767" s="120"/>
      <c r="M767" s="120"/>
      <c r="N767" s="120"/>
      <c r="O767" s="120"/>
      <c r="P767" s="120"/>
      <c r="Q767" s="120"/>
      <c r="R767" s="120"/>
      <c r="S767" s="120"/>
      <c r="T767" s="120"/>
      <c r="U767" s="31">
        <v>187017.81035811896</v>
      </c>
      <c r="V767" s="31">
        <v>1206685</v>
      </c>
      <c r="W767" s="31">
        <v>154.98478091475317</v>
      </c>
      <c r="Y767" s="31">
        <v>0.73778567803364581</v>
      </c>
      <c r="Z767" s="259"/>
      <c r="AA767" s="252">
        <f t="shared" si="60"/>
        <v>186982.92823230693</v>
      </c>
      <c r="AB767" s="252">
        <f t="shared" si="61"/>
        <v>1206677.022561396</v>
      </c>
      <c r="AC767" s="252">
        <f t="shared" si="62"/>
        <v>153.69505936610426</v>
      </c>
      <c r="AD767" s="252">
        <f t="shared" si="63"/>
        <v>-6.2016740425901844</v>
      </c>
      <c r="AE767" s="252">
        <f t="shared" si="64"/>
        <v>-7.5109602411168748</v>
      </c>
      <c r="AF767" s="273">
        <f t="shared" si="65"/>
        <v>-11.164545697555566</v>
      </c>
    </row>
    <row r="768" spans="1:32" s="31" customFormat="1" ht="20.100000000000001" customHeight="1">
      <c r="A768" s="233">
        <v>2003</v>
      </c>
      <c r="B768" s="245">
        <v>32.461960798533099</v>
      </c>
      <c r="C768" s="120">
        <v>7.2148797066421757</v>
      </c>
      <c r="D768" s="120">
        <v>1.1547889055775205</v>
      </c>
      <c r="E768" s="120">
        <v>5.8743173712640022</v>
      </c>
      <c r="F768" s="120">
        <v>8.2613021291309021</v>
      </c>
      <c r="G768" s="231">
        <v>9.9566726859184964</v>
      </c>
      <c r="H768" s="120"/>
      <c r="I768" s="120"/>
      <c r="J768" s="120"/>
      <c r="K768" s="120"/>
      <c r="L768" s="120"/>
      <c r="M768" s="120"/>
      <c r="N768" s="120"/>
      <c r="O768" s="120"/>
      <c r="P768" s="120"/>
      <c r="Q768" s="120"/>
      <c r="R768" s="120"/>
      <c r="S768" s="120"/>
      <c r="T768" s="120"/>
      <c r="U768" s="31">
        <v>222064.04890230001</v>
      </c>
      <c r="V768" s="31">
        <v>1259720</v>
      </c>
      <c r="W768" s="31">
        <v>176.2804820930842</v>
      </c>
      <c r="Y768" s="31">
        <v>13.740511198995975</v>
      </c>
      <c r="Z768" s="259"/>
      <c r="AA768" s="252">
        <f t="shared" si="60"/>
        <v>222031.58694150147</v>
      </c>
      <c r="AB768" s="252">
        <f t="shared" si="61"/>
        <v>1259712.7851202933</v>
      </c>
      <c r="AC768" s="252">
        <f t="shared" si="62"/>
        <v>175.12569318750667</v>
      </c>
      <c r="AD768" s="252">
        <f t="shared" si="63"/>
        <v>-5.8743173712640022</v>
      </c>
      <c r="AE768" s="252">
        <f t="shared" si="64"/>
        <v>5.4792090698650728</v>
      </c>
      <c r="AF768" s="273">
        <f t="shared" si="65"/>
        <v>-9.9566726859184964</v>
      </c>
    </row>
    <row r="769" spans="1:32" s="31" customFormat="1" ht="20.100000000000001" customHeight="1">
      <c r="A769" s="233">
        <v>2004</v>
      </c>
      <c r="B769" s="245">
        <v>29.759375685618</v>
      </c>
      <c r="C769" s="120">
        <v>6.0633041387907758</v>
      </c>
      <c r="D769" s="120">
        <v>1.0156187291144358</v>
      </c>
      <c r="E769" s="120">
        <v>6.9025651294226362</v>
      </c>
      <c r="F769" s="120">
        <v>7.3246625220287642</v>
      </c>
      <c r="G769" s="231">
        <v>8.4532251662613831</v>
      </c>
      <c r="H769" s="120"/>
      <c r="I769" s="120"/>
      <c r="J769" s="120"/>
      <c r="K769" s="120"/>
      <c r="L769" s="120"/>
      <c r="M769" s="120"/>
      <c r="N769" s="120"/>
      <c r="O769" s="120"/>
      <c r="P769" s="120"/>
      <c r="Q769" s="120"/>
      <c r="R769" s="120"/>
      <c r="S769" s="120"/>
      <c r="T769" s="120"/>
      <c r="U769" s="31">
        <v>291134.94220200001</v>
      </c>
      <c r="V769" s="31">
        <v>1315179</v>
      </c>
      <c r="W769" s="31">
        <v>221.36526069987431</v>
      </c>
      <c r="Y769" s="31">
        <v>25.575592981974765</v>
      </c>
      <c r="Z769" s="259"/>
      <c r="AA769" s="252">
        <f t="shared" si="60"/>
        <v>291105.18282631441</v>
      </c>
      <c r="AB769" s="252">
        <f t="shared" si="61"/>
        <v>1315172.9366958612</v>
      </c>
      <c r="AC769" s="252">
        <f t="shared" si="62"/>
        <v>220.34964197075988</v>
      </c>
      <c r="AD769" s="252">
        <f t="shared" si="63"/>
        <v>-6.9025651294226362</v>
      </c>
      <c r="AE769" s="252">
        <f t="shared" si="64"/>
        <v>18.250930459946002</v>
      </c>
      <c r="AF769" s="273">
        <f t="shared" si="65"/>
        <v>-8.4532251662613831</v>
      </c>
    </row>
    <row r="770" spans="1:32" s="31" customFormat="1" ht="20.100000000000001" customHeight="1">
      <c r="A770" s="233">
        <v>2005</v>
      </c>
      <c r="B770" s="245">
        <v>25.687120521704603</v>
      </c>
      <c r="C770" s="120">
        <v>5.1806959451647119</v>
      </c>
      <c r="D770" s="120">
        <v>0.93930000303374306</v>
      </c>
      <c r="E770" s="120">
        <v>6.1559800613700979</v>
      </c>
      <c r="F770" s="120">
        <v>6.682143460274208</v>
      </c>
      <c r="G770" s="231">
        <v>6.7290010518618448</v>
      </c>
      <c r="H770" s="120"/>
      <c r="I770" s="120"/>
      <c r="J770" s="120"/>
      <c r="K770" s="120"/>
      <c r="L770" s="120"/>
      <c r="M770" s="120"/>
      <c r="N770" s="120"/>
      <c r="O770" s="120"/>
      <c r="P770" s="120"/>
      <c r="Q770" s="120"/>
      <c r="R770" s="120"/>
      <c r="S770" s="120"/>
      <c r="T770" s="120"/>
      <c r="U770" s="31">
        <v>383430.31921300001</v>
      </c>
      <c r="V770" s="31">
        <v>1374169</v>
      </c>
      <c r="W770" s="31">
        <v>279.02704777432763</v>
      </c>
      <c r="Y770" s="31">
        <v>26.048254767775347</v>
      </c>
      <c r="Z770" s="259"/>
      <c r="AA770" s="252">
        <f t="shared" si="60"/>
        <v>383404.63209247828</v>
      </c>
      <c r="AB770" s="252">
        <f t="shared" si="61"/>
        <v>1374163.8193040548</v>
      </c>
      <c r="AC770" s="252">
        <f t="shared" si="62"/>
        <v>278.08774777129389</v>
      </c>
      <c r="AD770" s="252">
        <f t="shared" si="63"/>
        <v>-6.1559800613700979</v>
      </c>
      <c r="AE770" s="252">
        <f t="shared" si="64"/>
        <v>19.366111307501139</v>
      </c>
      <c r="AF770" s="273">
        <f t="shared" si="65"/>
        <v>-6.7290010518618448</v>
      </c>
    </row>
    <row r="771" spans="1:32" s="31" customFormat="1" ht="20.100000000000001" customHeight="1">
      <c r="A771" s="233">
        <v>2006</v>
      </c>
      <c r="B771" s="245">
        <v>23.353347136532125</v>
      </c>
      <c r="C771" s="120">
        <v>4.5774613111055178</v>
      </c>
      <c r="D771" s="120">
        <v>0.86650544089269832</v>
      </c>
      <c r="E771" s="120">
        <v>5.8883295896020034</v>
      </c>
      <c r="F771" s="120">
        <v>6.4316042525678085</v>
      </c>
      <c r="G771" s="231">
        <v>5.5894465423640955</v>
      </c>
      <c r="H771" s="120"/>
      <c r="I771" s="120"/>
      <c r="J771" s="120"/>
      <c r="K771" s="120"/>
      <c r="L771" s="120"/>
      <c r="M771" s="120"/>
      <c r="N771" s="120"/>
      <c r="O771" s="120"/>
      <c r="P771" s="120"/>
      <c r="Q771" s="120"/>
      <c r="R771" s="120"/>
      <c r="S771" s="120"/>
      <c r="T771" s="120"/>
      <c r="U771" s="31">
        <v>492249.534591</v>
      </c>
      <c r="V771" s="31">
        <v>1461479</v>
      </c>
      <c r="W771" s="31">
        <v>336.81601623492367</v>
      </c>
      <c r="Y771" s="31">
        <v>20.710884095843923</v>
      </c>
      <c r="Z771" s="259"/>
      <c r="AA771" s="252">
        <f t="shared" si="60"/>
        <v>492226.18124386348</v>
      </c>
      <c r="AB771" s="252">
        <f t="shared" si="61"/>
        <v>1461474.4225386889</v>
      </c>
      <c r="AC771" s="252">
        <f t="shared" si="62"/>
        <v>335.94951079403097</v>
      </c>
      <c r="AD771" s="252">
        <f t="shared" si="63"/>
        <v>-5.8883295896020034</v>
      </c>
      <c r="AE771" s="252">
        <f t="shared" si="64"/>
        <v>14.279279843276115</v>
      </c>
      <c r="AF771" s="273">
        <f t="shared" si="65"/>
        <v>-5.5894465423640955</v>
      </c>
    </row>
    <row r="772" spans="1:32" s="31" customFormat="1" ht="20.100000000000001" customHeight="1">
      <c r="A772" s="233">
        <v>2007</v>
      </c>
      <c r="B772" s="245">
        <v>25.200094615185737</v>
      </c>
      <c r="C772" s="120">
        <v>4.7967698815659912</v>
      </c>
      <c r="D772" s="120">
        <v>0.89187647950829452</v>
      </c>
      <c r="E772" s="120">
        <v>6.1045131076871169</v>
      </c>
      <c r="F772" s="120">
        <v>7.3506464454211562</v>
      </c>
      <c r="G772" s="231">
        <v>6.0562887010031776</v>
      </c>
      <c r="H772" s="120"/>
      <c r="I772" s="120"/>
      <c r="J772" s="120"/>
      <c r="K772" s="120"/>
      <c r="L772" s="120"/>
      <c r="M772" s="120"/>
      <c r="N772" s="120"/>
      <c r="O772" s="120"/>
      <c r="P772" s="120"/>
      <c r="Q772" s="120"/>
      <c r="R772" s="120"/>
      <c r="S772" s="120"/>
      <c r="T772" s="120"/>
      <c r="U772" s="31">
        <v>545367</v>
      </c>
      <c r="V772" s="31">
        <v>1574280</v>
      </c>
      <c r="W772" s="31">
        <v>346.42312676271058</v>
      </c>
      <c r="Y772" s="31">
        <v>2.8523318561805269</v>
      </c>
      <c r="Z772" s="259"/>
      <c r="AA772" s="252">
        <f t="shared" si="60"/>
        <v>545341.79990538477</v>
      </c>
      <c r="AB772" s="252">
        <f t="shared" si="61"/>
        <v>1574275.2032301184</v>
      </c>
      <c r="AC772" s="252">
        <f t="shared" si="62"/>
        <v>345.53125028320227</v>
      </c>
      <c r="AD772" s="252">
        <f t="shared" si="63"/>
        <v>-6.1045131076871169</v>
      </c>
      <c r="AE772" s="252">
        <f t="shared" si="64"/>
        <v>-4.4983145892406293</v>
      </c>
      <c r="AF772" s="273">
        <f t="shared" si="65"/>
        <v>-6.0562887010031776</v>
      </c>
    </row>
    <row r="773" spans="1:32" s="31" customFormat="1" ht="20.100000000000001" customHeight="1">
      <c r="A773" s="233">
        <v>2008</v>
      </c>
      <c r="B773" s="245">
        <v>23.785314231454898</v>
      </c>
      <c r="C773" s="120">
        <v>4.6059018235871312</v>
      </c>
      <c r="D773" s="120">
        <v>0.95893009966828124</v>
      </c>
      <c r="E773" s="120">
        <v>5.660795912565483</v>
      </c>
      <c r="F773" s="120">
        <v>6.6295585876798571</v>
      </c>
      <c r="G773" s="231">
        <v>5.9301278079541397</v>
      </c>
      <c r="H773" s="120"/>
      <c r="I773" s="120"/>
      <c r="J773" s="120"/>
      <c r="K773" s="120"/>
      <c r="L773" s="120"/>
      <c r="M773" s="120"/>
      <c r="N773" s="120"/>
      <c r="O773" s="120"/>
      <c r="P773" s="120"/>
      <c r="Q773" s="120"/>
      <c r="R773" s="120"/>
      <c r="S773" s="120"/>
      <c r="T773" s="120"/>
      <c r="U773" s="31">
        <v>705159.12021122966</v>
      </c>
      <c r="V773" s="31">
        <v>1695788</v>
      </c>
      <c r="W773" s="31">
        <v>415.82976186364664</v>
      </c>
      <c r="Y773" s="31">
        <v>20.035219862349862</v>
      </c>
      <c r="Z773" s="259"/>
      <c r="AA773" s="252">
        <f t="shared" ref="AA773:AA835" si="66">U773-B773</f>
        <v>705135.33489699825</v>
      </c>
      <c r="AB773" s="252">
        <f t="shared" ref="AB773:AB835" si="67">V773-C773</f>
        <v>1695783.3940981764</v>
      </c>
      <c r="AC773" s="252">
        <f t="shared" ref="AC773:AC835" si="68">W773-D773</f>
        <v>414.87083176397834</v>
      </c>
      <c r="AD773" s="252">
        <f t="shared" ref="AD773:AD835" si="69">X773-E773</f>
        <v>-5.660795912565483</v>
      </c>
      <c r="AE773" s="252">
        <f t="shared" ref="AE773:AE835" si="70">Y773-F773</f>
        <v>13.405661274670006</v>
      </c>
      <c r="AF773" s="273">
        <f t="shared" ref="AF773:AF835" si="71">Z773-G773</f>
        <v>-5.9301278079541397</v>
      </c>
    </row>
    <row r="774" spans="1:32" s="31" customFormat="1" ht="20.100000000000001" customHeight="1">
      <c r="A774" s="233">
        <v>2009</v>
      </c>
      <c r="B774" s="245">
        <v>31.007977631558571</v>
      </c>
      <c r="C774" s="120">
        <v>5.3210079119771949</v>
      </c>
      <c r="D774" s="120">
        <v>1.1736414658929339</v>
      </c>
      <c r="E774" s="120">
        <v>7.310535880526575</v>
      </c>
      <c r="F774" s="120">
        <v>9.3820903579688384</v>
      </c>
      <c r="G774" s="231">
        <v>7.8207020151930191</v>
      </c>
      <c r="H774" s="120"/>
      <c r="I774" s="120"/>
      <c r="J774" s="120"/>
      <c r="K774" s="120"/>
      <c r="L774" s="120"/>
      <c r="M774" s="120"/>
      <c r="N774" s="120"/>
      <c r="O774" s="120"/>
      <c r="P774" s="120"/>
      <c r="Q774" s="120"/>
      <c r="R774" s="120"/>
      <c r="S774" s="120"/>
      <c r="T774" s="120"/>
      <c r="U774" s="31">
        <v>535310.82681124576</v>
      </c>
      <c r="V774" s="31">
        <v>1826673</v>
      </c>
      <c r="W774" s="31">
        <v>293.05235628448321</v>
      </c>
      <c r="Y774" s="31">
        <v>-29.525882185273446</v>
      </c>
      <c r="Z774" s="259"/>
      <c r="AA774" s="252">
        <f t="shared" si="66"/>
        <v>535279.81883361423</v>
      </c>
      <c r="AB774" s="252">
        <f t="shared" si="67"/>
        <v>1826667.678992088</v>
      </c>
      <c r="AC774" s="252">
        <f t="shared" si="68"/>
        <v>291.87871481859025</v>
      </c>
      <c r="AD774" s="252">
        <f t="shared" si="69"/>
        <v>-7.310535880526575</v>
      </c>
      <c r="AE774" s="252">
        <f t="shared" si="70"/>
        <v>-38.90797254324228</v>
      </c>
      <c r="AF774" s="273">
        <f t="shared" si="71"/>
        <v>-7.8207020151930191</v>
      </c>
    </row>
    <row r="775" spans="1:32" s="31" customFormat="1" ht="20.100000000000001" customHeight="1">
      <c r="A775" s="234" t="s">
        <v>43</v>
      </c>
      <c r="B775" s="324">
        <v>28.53893780779752</v>
      </c>
      <c r="C775" s="325">
        <v>4.8361167329957935</v>
      </c>
      <c r="D775" s="325">
        <v>1.0593996858882431</v>
      </c>
      <c r="E775" s="325">
        <v>6.3937182497857057</v>
      </c>
      <c r="F775" s="325">
        <v>8.6107034410671961</v>
      </c>
      <c r="G775" s="326">
        <v>7.638999698060581</v>
      </c>
      <c r="H775" s="120"/>
      <c r="I775" s="120"/>
      <c r="J775" s="120"/>
      <c r="K775" s="120"/>
      <c r="L775" s="120"/>
      <c r="M775" s="120"/>
      <c r="N775" s="120"/>
      <c r="O775" s="120"/>
      <c r="P775" s="120"/>
      <c r="Q775" s="120"/>
      <c r="R775" s="120"/>
      <c r="S775" s="120"/>
      <c r="T775" s="120"/>
      <c r="U775" s="31">
        <v>620316.47685125005</v>
      </c>
      <c r="V775" s="31">
        <v>1967658.9440589999</v>
      </c>
      <c r="W775" s="31">
        <v>315.25609594294099</v>
      </c>
      <c r="Y775" s="31">
        <v>7.5767142567873833</v>
      </c>
      <c r="Z775" s="259"/>
      <c r="AA775" s="252">
        <f t="shared" si="66"/>
        <v>620287.93791344226</v>
      </c>
      <c r="AB775" s="252">
        <f t="shared" si="67"/>
        <v>1967654.1079422669</v>
      </c>
      <c r="AC775" s="252">
        <f t="shared" si="68"/>
        <v>314.19669625705274</v>
      </c>
      <c r="AD775" s="252">
        <f t="shared" si="69"/>
        <v>-6.3937182497857057</v>
      </c>
      <c r="AE775" s="252">
        <f t="shared" si="70"/>
        <v>-1.0339891842798128</v>
      </c>
      <c r="AF775" s="273">
        <f t="shared" si="71"/>
        <v>-7.638999698060581</v>
      </c>
    </row>
    <row r="776" spans="1:32" s="2" customFormat="1" ht="15" customHeight="1">
      <c r="A776" s="310" t="s">
        <v>15</v>
      </c>
      <c r="B776" s="311"/>
      <c r="C776" s="311"/>
      <c r="D776" s="311"/>
      <c r="E776" s="312"/>
      <c r="F776" s="313"/>
      <c r="G776" s="314"/>
      <c r="H776" s="314"/>
      <c r="I776" s="314"/>
      <c r="J776" s="314"/>
      <c r="K776" s="314"/>
      <c r="L776" s="314"/>
      <c r="M776" s="314"/>
      <c r="N776" s="314"/>
      <c r="O776" s="314"/>
      <c r="P776" s="314"/>
      <c r="Q776" s="314"/>
      <c r="R776" s="314"/>
      <c r="S776" s="314"/>
      <c r="T776" s="314"/>
      <c r="U776" s="9">
        <v>20.026704318898595</v>
      </c>
      <c r="V776" s="9">
        <v>2.0580889206743649</v>
      </c>
      <c r="W776" s="9">
        <v>28.876374078653896</v>
      </c>
      <c r="X776" s="9">
        <v>10.800000000000011</v>
      </c>
      <c r="Y776" s="9">
        <v>-0.63624936836264112</v>
      </c>
      <c r="Z776" s="286">
        <v>2.0363100671232814</v>
      </c>
      <c r="AA776" s="287">
        <f t="shared" si="66"/>
        <v>20.026704318898595</v>
      </c>
      <c r="AB776" s="287">
        <f t="shared" si="67"/>
        <v>2.0580889206743649</v>
      </c>
      <c r="AC776" s="287">
        <f t="shared" si="68"/>
        <v>28.876374078653896</v>
      </c>
      <c r="AD776" s="287">
        <f t="shared" si="69"/>
        <v>10.800000000000011</v>
      </c>
      <c r="AE776" s="287">
        <f t="shared" si="70"/>
        <v>-0.63624936836264112</v>
      </c>
      <c r="AF776" s="288">
        <f t="shared" si="71"/>
        <v>2.0363100671232814</v>
      </c>
    </row>
    <row r="777" spans="1:32" s="44" customFormat="1" ht="15" customHeight="1">
      <c r="A777" s="318" t="s">
        <v>267</v>
      </c>
      <c r="B777" s="319"/>
      <c r="C777" s="319"/>
      <c r="D777" s="320"/>
      <c r="E777" s="320"/>
      <c r="F777" s="320"/>
      <c r="G777" s="320"/>
      <c r="H777" s="320"/>
      <c r="I777" s="320"/>
      <c r="J777" s="320"/>
      <c r="K777" s="320"/>
      <c r="L777" s="320"/>
      <c r="M777" s="320"/>
      <c r="N777" s="320"/>
      <c r="O777" s="320"/>
      <c r="P777" s="320"/>
      <c r="Q777" s="320"/>
      <c r="R777" s="320"/>
      <c r="S777" s="320"/>
      <c r="T777" s="320"/>
      <c r="U777" s="9">
        <v>20.026704318898595</v>
      </c>
      <c r="V777" s="9">
        <v>2.0580889206743649</v>
      </c>
      <c r="W777" s="9">
        <v>28.876374078653896</v>
      </c>
      <c r="X777" s="9">
        <v>10.800000000000011</v>
      </c>
      <c r="Y777" s="9">
        <v>-0.63624936836264112</v>
      </c>
      <c r="Z777" s="286">
        <v>2.0363100671232814</v>
      </c>
      <c r="AA777" s="287">
        <f t="shared" si="66"/>
        <v>20.026704318898595</v>
      </c>
      <c r="AB777" s="287">
        <f t="shared" si="67"/>
        <v>2.0580889206743649</v>
      </c>
      <c r="AC777" s="287">
        <f t="shared" si="68"/>
        <v>28.876374078653896</v>
      </c>
      <c r="AD777" s="287">
        <f t="shared" si="69"/>
        <v>10.800000000000011</v>
      </c>
      <c r="AE777" s="287">
        <f t="shared" si="70"/>
        <v>-0.63624936836264112</v>
      </c>
      <c r="AF777" s="288">
        <f t="shared" si="71"/>
        <v>2.0363100671232814</v>
      </c>
    </row>
    <row r="778" spans="1:32" s="2" customFormat="1" ht="15" customHeight="1">
      <c r="A778" s="328"/>
      <c r="B778" s="329"/>
      <c r="C778" s="329"/>
      <c r="D778" s="330"/>
      <c r="E778" s="330"/>
      <c r="F778" s="330"/>
      <c r="G778" s="330"/>
      <c r="H778" s="330"/>
      <c r="I778" s="330"/>
      <c r="J778" s="330"/>
      <c r="K778" s="330"/>
      <c r="L778" s="330"/>
      <c r="M778" s="330"/>
      <c r="N778" s="330"/>
      <c r="O778" s="330"/>
      <c r="P778" s="330"/>
      <c r="Q778" s="330"/>
      <c r="R778" s="330"/>
      <c r="S778" s="330"/>
      <c r="T778" s="330"/>
      <c r="U778" s="9">
        <v>20.026704318898595</v>
      </c>
      <c r="V778" s="9">
        <v>2.0580889206743649</v>
      </c>
      <c r="W778" s="9">
        <v>28.876374078653896</v>
      </c>
      <c r="X778" s="9">
        <v>10.800000000000011</v>
      </c>
      <c r="Y778" s="9">
        <v>-0.63624936836264112</v>
      </c>
      <c r="Z778" s="286">
        <v>2.0363100671232814</v>
      </c>
      <c r="AA778" s="287">
        <f t="shared" si="66"/>
        <v>20.026704318898595</v>
      </c>
      <c r="AB778" s="287">
        <f t="shared" si="67"/>
        <v>2.0580889206743649</v>
      </c>
      <c r="AC778" s="287">
        <f t="shared" si="68"/>
        <v>28.876374078653896</v>
      </c>
      <c r="AD778" s="287">
        <f t="shared" si="69"/>
        <v>10.800000000000011</v>
      </c>
      <c r="AE778" s="287">
        <f t="shared" si="70"/>
        <v>-0.63624936836264112</v>
      </c>
      <c r="AF778" s="288">
        <f t="shared" si="71"/>
        <v>2.0363100671232814</v>
      </c>
    </row>
    <row r="779" spans="1:32" ht="24.95" customHeight="1">
      <c r="A779" s="748" t="s">
        <v>283</v>
      </c>
      <c r="B779" s="748"/>
      <c r="C779" s="748"/>
      <c r="D779" s="748"/>
      <c r="E779" s="748"/>
      <c r="F779" s="748"/>
      <c r="G779" s="748"/>
      <c r="H779" s="114"/>
      <c r="I779" s="114"/>
      <c r="J779" s="114"/>
      <c r="K779" s="114"/>
      <c r="L779" s="114"/>
      <c r="M779" s="114"/>
      <c r="N779" s="114"/>
      <c r="O779" s="114"/>
      <c r="P779" s="114"/>
      <c r="Q779" s="114"/>
      <c r="R779" s="114"/>
      <c r="S779" s="114"/>
      <c r="T779" s="114"/>
      <c r="U779" s="31">
        <v>20.026704318898595</v>
      </c>
      <c r="V779" s="31">
        <v>2.0580889206743649</v>
      </c>
      <c r="W779" s="31">
        <v>28.876374078653896</v>
      </c>
      <c r="X779" s="31">
        <v>10.800000000000011</v>
      </c>
      <c r="Y779" s="31">
        <v>-0.63624936836264112</v>
      </c>
      <c r="Z779" s="259">
        <v>2.0363100671232814</v>
      </c>
      <c r="AA779" s="252">
        <f t="shared" si="66"/>
        <v>20.026704318898595</v>
      </c>
      <c r="AB779" s="252">
        <f t="shared" si="67"/>
        <v>2.0580889206743649</v>
      </c>
      <c r="AC779" s="252">
        <f t="shared" si="68"/>
        <v>28.876374078653896</v>
      </c>
      <c r="AD779" s="252">
        <f t="shared" si="69"/>
        <v>10.800000000000011</v>
      </c>
      <c r="AE779" s="252">
        <f t="shared" si="70"/>
        <v>-0.63624936836264112</v>
      </c>
      <c r="AF779" s="273">
        <f t="shared" si="71"/>
        <v>2.0363100671232814</v>
      </c>
    </row>
    <row r="780" spans="1:32" ht="24.95" customHeight="1">
      <c r="A780" s="767" t="s">
        <v>6</v>
      </c>
      <c r="B780" s="203" t="s">
        <v>44</v>
      </c>
      <c r="C780" s="204" t="s">
        <v>45</v>
      </c>
      <c r="D780" s="751" t="s">
        <v>46</v>
      </c>
      <c r="E780" s="751"/>
      <c r="F780" s="751" t="s">
        <v>47</v>
      </c>
      <c r="G780" s="752"/>
      <c r="H780" s="200"/>
      <c r="I780" s="200"/>
      <c r="J780" s="200"/>
      <c r="K780" s="200"/>
      <c r="L780" s="200"/>
      <c r="M780" s="200"/>
      <c r="N780" s="200"/>
      <c r="O780" s="200"/>
      <c r="P780" s="200"/>
      <c r="Q780" s="200"/>
      <c r="R780" s="200"/>
      <c r="S780" s="200"/>
      <c r="T780" s="200"/>
      <c r="U780" s="31">
        <v>20.026704318898595</v>
      </c>
      <c r="V780" s="31">
        <v>2.0580889206743649</v>
      </c>
      <c r="W780" s="31">
        <v>28.876374078653896</v>
      </c>
      <c r="X780" s="31">
        <v>10.800000000000011</v>
      </c>
      <c r="Y780" s="31">
        <v>-0.63624936836264112</v>
      </c>
      <c r="Z780" s="259">
        <v>2.0363100671232814</v>
      </c>
      <c r="AA780" s="252" t="e">
        <f t="shared" si="66"/>
        <v>#VALUE!</v>
      </c>
      <c r="AB780" s="252" t="e">
        <f t="shared" si="67"/>
        <v>#VALUE!</v>
      </c>
      <c r="AC780" s="252" t="e">
        <f t="shared" si="68"/>
        <v>#VALUE!</v>
      </c>
      <c r="AD780" s="252">
        <f t="shared" si="69"/>
        <v>10.800000000000011</v>
      </c>
      <c r="AE780" s="252" t="e">
        <f t="shared" si="70"/>
        <v>#VALUE!</v>
      </c>
      <c r="AF780" s="273">
        <f t="shared" si="71"/>
        <v>2.0363100671232814</v>
      </c>
    </row>
    <row r="781" spans="1:32" ht="15" customHeight="1">
      <c r="A781" s="768"/>
      <c r="B781" s="333" t="s">
        <v>17</v>
      </c>
      <c r="C781" s="332" t="s">
        <v>3</v>
      </c>
      <c r="D781" s="747" t="s">
        <v>49</v>
      </c>
      <c r="E781" s="747"/>
      <c r="F781" s="747" t="s">
        <v>2</v>
      </c>
      <c r="G781" s="769"/>
      <c r="H781" s="153"/>
      <c r="I781" s="153"/>
      <c r="J781" s="153"/>
      <c r="K781" s="153"/>
      <c r="L781" s="153"/>
      <c r="M781" s="153"/>
      <c r="N781" s="153"/>
      <c r="O781" s="153"/>
      <c r="P781" s="153"/>
      <c r="Q781" s="153"/>
      <c r="R781" s="153"/>
      <c r="S781" s="153"/>
      <c r="T781" s="153"/>
      <c r="U781" s="31">
        <v>20.026704318898595</v>
      </c>
      <c r="V781" s="31">
        <v>2.0580889206743649</v>
      </c>
      <c r="W781" s="31">
        <v>28.876374078653896</v>
      </c>
      <c r="X781" s="31">
        <v>10.800000000000011</v>
      </c>
      <c r="Y781" s="31">
        <v>-0.63624936836264112</v>
      </c>
      <c r="Z781" s="259">
        <v>2.0363100671232814</v>
      </c>
      <c r="AA781" s="252" t="e">
        <f t="shared" si="66"/>
        <v>#VALUE!</v>
      </c>
      <c r="AB781" s="252" t="e">
        <f t="shared" si="67"/>
        <v>#VALUE!</v>
      </c>
      <c r="AC781" s="252" t="e">
        <f t="shared" si="68"/>
        <v>#VALUE!</v>
      </c>
      <c r="AD781" s="252">
        <f t="shared" si="69"/>
        <v>10.800000000000011</v>
      </c>
      <c r="AE781" s="252" t="e">
        <f t="shared" si="70"/>
        <v>#VALUE!</v>
      </c>
      <c r="AF781" s="273">
        <f t="shared" si="71"/>
        <v>2.0363100671232814</v>
      </c>
    </row>
    <row r="782" spans="1:32" ht="20.100000000000001" customHeight="1">
      <c r="A782" s="186">
        <v>1970</v>
      </c>
      <c r="B782" s="96">
        <v>3267.1996135194722</v>
      </c>
      <c r="C782" s="96">
        <v>66713</v>
      </c>
      <c r="D782" s="765">
        <v>48.973957302466864</v>
      </c>
      <c r="E782" s="765"/>
      <c r="F782" s="765" t="s">
        <v>4</v>
      </c>
      <c r="G782" s="766"/>
      <c r="H782" s="155"/>
      <c r="I782" s="155"/>
      <c r="J782" s="155"/>
      <c r="K782" s="155"/>
      <c r="L782" s="155"/>
      <c r="M782" s="155"/>
      <c r="N782" s="155"/>
      <c r="O782" s="155"/>
      <c r="P782" s="155"/>
      <c r="Q782" s="155"/>
      <c r="R782" s="155"/>
      <c r="S782" s="155"/>
      <c r="T782" s="155"/>
      <c r="U782" s="31">
        <v>3267.1996135194722</v>
      </c>
      <c r="V782" s="31">
        <v>66713</v>
      </c>
      <c r="W782" s="31">
        <v>48.973957302466864</v>
      </c>
      <c r="X782" s="31"/>
      <c r="Y782" s="31" t="s">
        <v>4</v>
      </c>
      <c r="Z782" s="259"/>
      <c r="AA782" s="252">
        <f t="shared" si="66"/>
        <v>0</v>
      </c>
      <c r="AB782" s="252">
        <f t="shared" si="67"/>
        <v>0</v>
      </c>
      <c r="AC782" s="252">
        <f t="shared" si="68"/>
        <v>0</v>
      </c>
      <c r="AD782" s="252">
        <f t="shared" si="69"/>
        <v>0</v>
      </c>
      <c r="AE782" s="252" t="e">
        <f t="shared" si="70"/>
        <v>#VALUE!</v>
      </c>
      <c r="AF782" s="273">
        <f t="shared" si="71"/>
        <v>0</v>
      </c>
    </row>
    <row r="783" spans="1:32" ht="20.100000000000001" customHeight="1">
      <c r="A783" s="186">
        <v>1971</v>
      </c>
      <c r="B783" s="96">
        <v>5023.0214778283662</v>
      </c>
      <c r="C783" s="96">
        <v>82111</v>
      </c>
      <c r="D783" s="765">
        <v>61.173551385665334</v>
      </c>
      <c r="E783" s="765"/>
      <c r="F783" s="765">
        <v>24.910370235864036</v>
      </c>
      <c r="G783" s="766"/>
      <c r="H783" s="155"/>
      <c r="I783" s="155"/>
      <c r="J783" s="155"/>
      <c r="K783" s="155"/>
      <c r="L783" s="155"/>
      <c r="M783" s="155"/>
      <c r="N783" s="155"/>
      <c r="O783" s="155"/>
      <c r="P783" s="155"/>
      <c r="Q783" s="155"/>
      <c r="R783" s="155"/>
      <c r="S783" s="155"/>
      <c r="T783" s="155"/>
      <c r="U783" s="31">
        <v>5023.0214778283662</v>
      </c>
      <c r="V783" s="31">
        <v>82111</v>
      </c>
      <c r="W783" s="31">
        <v>61.173551385665334</v>
      </c>
      <c r="X783" s="31"/>
      <c r="Y783" s="31">
        <v>24.910370235864036</v>
      </c>
      <c r="Z783" s="259"/>
      <c r="AA783" s="252">
        <f t="shared" si="66"/>
        <v>0</v>
      </c>
      <c r="AB783" s="252">
        <f t="shared" si="67"/>
        <v>0</v>
      </c>
      <c r="AC783" s="252">
        <f t="shared" si="68"/>
        <v>0</v>
      </c>
      <c r="AD783" s="252">
        <f t="shared" si="69"/>
        <v>0</v>
      </c>
      <c r="AE783" s="252">
        <f t="shared" si="70"/>
        <v>0</v>
      </c>
      <c r="AF783" s="273">
        <f t="shared" si="71"/>
        <v>0</v>
      </c>
    </row>
    <row r="784" spans="1:32" ht="20.100000000000001" customHeight="1">
      <c r="A784" s="186">
        <v>1972</v>
      </c>
      <c r="B784" s="96">
        <v>6584.0798268418494</v>
      </c>
      <c r="C784" s="96">
        <v>101474</v>
      </c>
      <c r="D784" s="765">
        <v>64.884402180281143</v>
      </c>
      <c r="E784" s="765"/>
      <c r="F784" s="765">
        <v>6.0661032595949109</v>
      </c>
      <c r="G784" s="766"/>
      <c r="H784" s="155"/>
      <c r="I784" s="155"/>
      <c r="J784" s="155"/>
      <c r="K784" s="155"/>
      <c r="L784" s="155"/>
      <c r="M784" s="155"/>
      <c r="N784" s="155"/>
      <c r="O784" s="155"/>
      <c r="P784" s="155"/>
      <c r="Q784" s="155"/>
      <c r="R784" s="155"/>
      <c r="S784" s="155"/>
      <c r="T784" s="155"/>
      <c r="U784" s="31">
        <v>6584.0798268418494</v>
      </c>
      <c r="V784" s="31">
        <v>101474</v>
      </c>
      <c r="W784" s="31">
        <v>64.884402180281143</v>
      </c>
      <c r="X784" s="31"/>
      <c r="Y784" s="31">
        <v>6.0661032595949109</v>
      </c>
      <c r="Z784" s="259"/>
      <c r="AA784" s="252">
        <f t="shared" si="66"/>
        <v>0</v>
      </c>
      <c r="AB784" s="252">
        <f t="shared" si="67"/>
        <v>0</v>
      </c>
      <c r="AC784" s="252">
        <f t="shared" si="68"/>
        <v>0</v>
      </c>
      <c r="AD784" s="252">
        <f t="shared" si="69"/>
        <v>0</v>
      </c>
      <c r="AE784" s="252">
        <f t="shared" si="70"/>
        <v>0</v>
      </c>
      <c r="AF784" s="273">
        <f t="shared" si="71"/>
        <v>0</v>
      </c>
    </row>
    <row r="785" spans="1:32" ht="20.100000000000001" customHeight="1">
      <c r="A785" s="186">
        <v>1973</v>
      </c>
      <c r="B785" s="96">
        <v>10486.556001884604</v>
      </c>
      <c r="C785" s="96">
        <v>125933</v>
      </c>
      <c r="D785" s="765">
        <v>83.270913913625535</v>
      </c>
      <c r="E785" s="765"/>
      <c r="F785" s="765">
        <v>28.337337041740028</v>
      </c>
      <c r="G785" s="766"/>
      <c r="H785" s="155"/>
      <c r="I785" s="155"/>
      <c r="J785" s="155"/>
      <c r="K785" s="155"/>
      <c r="L785" s="155"/>
      <c r="M785" s="155"/>
      <c r="N785" s="155"/>
      <c r="O785" s="155"/>
      <c r="P785" s="155"/>
      <c r="Q785" s="155"/>
      <c r="R785" s="155"/>
      <c r="S785" s="155"/>
      <c r="T785" s="155"/>
      <c r="U785" s="31">
        <v>10486.556001884604</v>
      </c>
      <c r="V785" s="31">
        <v>125933</v>
      </c>
      <c r="W785" s="31">
        <v>83.270913913625535</v>
      </c>
      <c r="X785" s="31"/>
      <c r="Y785" s="31">
        <v>28.337337041740028</v>
      </c>
      <c r="Z785" s="259"/>
      <c r="AA785" s="252">
        <f t="shared" si="66"/>
        <v>0</v>
      </c>
      <c r="AB785" s="252">
        <f t="shared" si="67"/>
        <v>0</v>
      </c>
      <c r="AC785" s="252">
        <f t="shared" si="68"/>
        <v>0</v>
      </c>
      <c r="AD785" s="252">
        <f t="shared" si="69"/>
        <v>0</v>
      </c>
      <c r="AE785" s="252">
        <f t="shared" si="70"/>
        <v>0</v>
      </c>
      <c r="AF785" s="273">
        <f t="shared" si="71"/>
        <v>0</v>
      </c>
    </row>
    <row r="786" spans="1:32" ht="20.100000000000001" customHeight="1">
      <c r="A786" s="186" t="s">
        <v>50</v>
      </c>
      <c r="B786" s="96">
        <v>33826.444049186313</v>
      </c>
      <c r="C786" s="96">
        <v>156971</v>
      </c>
      <c r="D786" s="765">
        <v>215.49486242163402</v>
      </c>
      <c r="E786" s="765"/>
      <c r="F786" s="765">
        <v>158.78767542429102</v>
      </c>
      <c r="G786" s="766"/>
      <c r="H786" s="155"/>
      <c r="I786" s="155"/>
      <c r="J786" s="155"/>
      <c r="K786" s="155"/>
      <c r="L786" s="155"/>
      <c r="M786" s="155"/>
      <c r="N786" s="155"/>
      <c r="O786" s="155"/>
      <c r="P786" s="155"/>
      <c r="Q786" s="155"/>
      <c r="R786" s="155"/>
      <c r="S786" s="155"/>
      <c r="T786" s="155"/>
      <c r="U786" s="31">
        <v>33826.444049186313</v>
      </c>
      <c r="V786" s="31">
        <v>156971</v>
      </c>
      <c r="W786" s="31">
        <v>215.49486242163402</v>
      </c>
      <c r="X786" s="31"/>
      <c r="Y786" s="31">
        <v>158.78767542429102</v>
      </c>
      <c r="Z786" s="259"/>
      <c r="AA786" s="252">
        <f t="shared" si="66"/>
        <v>0</v>
      </c>
      <c r="AB786" s="252">
        <f t="shared" si="67"/>
        <v>0</v>
      </c>
      <c r="AC786" s="252">
        <f t="shared" si="68"/>
        <v>0</v>
      </c>
      <c r="AD786" s="252">
        <f t="shared" si="69"/>
        <v>0</v>
      </c>
      <c r="AE786" s="252">
        <f t="shared" si="70"/>
        <v>0</v>
      </c>
      <c r="AF786" s="273">
        <f t="shared" si="71"/>
        <v>0</v>
      </c>
    </row>
    <row r="787" spans="1:32" ht="20.100000000000001" customHeight="1">
      <c r="A787" s="186">
        <v>1975</v>
      </c>
      <c r="B787" s="96">
        <v>35660.813397203092</v>
      </c>
      <c r="C787" s="96">
        <v>196539</v>
      </c>
      <c r="D787" s="765">
        <v>181.44395462072717</v>
      </c>
      <c r="E787" s="765"/>
      <c r="F787" s="765">
        <v>-15.801261996809629</v>
      </c>
      <c r="G787" s="766"/>
      <c r="H787" s="155"/>
      <c r="I787" s="155"/>
      <c r="J787" s="155"/>
      <c r="K787" s="155"/>
      <c r="L787" s="155"/>
      <c r="M787" s="155"/>
      <c r="N787" s="155"/>
      <c r="O787" s="155"/>
      <c r="P787" s="155"/>
      <c r="Q787" s="155"/>
      <c r="R787" s="155"/>
      <c r="S787" s="155"/>
      <c r="T787" s="155"/>
      <c r="U787" s="31">
        <v>35660.813397203092</v>
      </c>
      <c r="V787" s="31">
        <v>196539</v>
      </c>
      <c r="W787" s="31">
        <v>181.44395462072717</v>
      </c>
      <c r="X787" s="31"/>
      <c r="Y787" s="31">
        <v>-15.801261996809629</v>
      </c>
      <c r="Z787" s="259"/>
      <c r="AA787" s="252">
        <f t="shared" si="66"/>
        <v>0</v>
      </c>
      <c r="AB787" s="252">
        <f t="shared" si="67"/>
        <v>0</v>
      </c>
      <c r="AC787" s="252">
        <f t="shared" si="68"/>
        <v>0</v>
      </c>
      <c r="AD787" s="252">
        <f t="shared" si="69"/>
        <v>0</v>
      </c>
      <c r="AE787" s="252">
        <f t="shared" si="70"/>
        <v>0</v>
      </c>
      <c r="AF787" s="273">
        <f t="shared" si="71"/>
        <v>0</v>
      </c>
    </row>
    <row r="788" spans="1:32" ht="20.100000000000001" customHeight="1">
      <c r="A788" s="186">
        <v>1976</v>
      </c>
      <c r="B788" s="96">
        <v>44145.322648735098</v>
      </c>
      <c r="C788" s="96">
        <v>228445</v>
      </c>
      <c r="D788" s="765">
        <v>193.24267394224037</v>
      </c>
      <c r="E788" s="765"/>
      <c r="F788" s="765">
        <v>6.5026797647660004</v>
      </c>
      <c r="G788" s="766"/>
      <c r="H788" s="155"/>
      <c r="I788" s="155"/>
      <c r="J788" s="155"/>
      <c r="K788" s="155"/>
      <c r="L788" s="155"/>
      <c r="M788" s="155"/>
      <c r="N788" s="155"/>
      <c r="O788" s="155"/>
      <c r="P788" s="155"/>
      <c r="Q788" s="155"/>
      <c r="R788" s="155"/>
      <c r="S788" s="155"/>
      <c r="T788" s="155"/>
      <c r="U788" s="31">
        <v>44145.322648735098</v>
      </c>
      <c r="V788" s="31">
        <v>228445</v>
      </c>
      <c r="W788" s="31">
        <v>193.24267394224037</v>
      </c>
      <c r="X788" s="31"/>
      <c r="Y788" s="31">
        <v>6.5026797647660004</v>
      </c>
      <c r="Z788" s="259"/>
      <c r="AA788" s="252">
        <f t="shared" si="66"/>
        <v>0</v>
      </c>
      <c r="AB788" s="252">
        <f t="shared" si="67"/>
        <v>0</v>
      </c>
      <c r="AC788" s="252">
        <f t="shared" si="68"/>
        <v>0</v>
      </c>
      <c r="AD788" s="252">
        <f t="shared" si="69"/>
        <v>0</v>
      </c>
      <c r="AE788" s="252">
        <f t="shared" si="70"/>
        <v>0</v>
      </c>
      <c r="AF788" s="273">
        <f t="shared" si="71"/>
        <v>0</v>
      </c>
    </row>
    <row r="789" spans="1:32" ht="20.100000000000001" customHeight="1">
      <c r="A789" s="186">
        <v>1977</v>
      </c>
      <c r="B789" s="96">
        <v>52056.209272837325</v>
      </c>
      <c r="C789" s="96">
        <v>265758</v>
      </c>
      <c r="D789" s="765">
        <v>195.87823987551582</v>
      </c>
      <c r="E789" s="765"/>
      <c r="F789" s="765">
        <v>1.3638633121290695</v>
      </c>
      <c r="G789" s="766"/>
      <c r="H789" s="155"/>
      <c r="I789" s="155"/>
      <c r="J789" s="155"/>
      <c r="K789" s="155"/>
      <c r="L789" s="155"/>
      <c r="M789" s="155"/>
      <c r="N789" s="155"/>
      <c r="O789" s="155"/>
      <c r="P789" s="155"/>
      <c r="Q789" s="155"/>
      <c r="R789" s="155"/>
      <c r="S789" s="155"/>
      <c r="T789" s="155"/>
      <c r="U789" s="31">
        <v>52056.209272837325</v>
      </c>
      <c r="V789" s="31">
        <v>265758</v>
      </c>
      <c r="W789" s="31">
        <v>195.87823987551582</v>
      </c>
      <c r="X789" s="31"/>
      <c r="Y789" s="31">
        <v>1.3638633121290695</v>
      </c>
      <c r="Z789" s="259"/>
      <c r="AA789" s="252">
        <f t="shared" si="66"/>
        <v>0</v>
      </c>
      <c r="AB789" s="252">
        <f t="shared" si="67"/>
        <v>0</v>
      </c>
      <c r="AC789" s="252">
        <f t="shared" si="68"/>
        <v>0</v>
      </c>
      <c r="AD789" s="252">
        <f t="shared" si="69"/>
        <v>0</v>
      </c>
      <c r="AE789" s="252">
        <f t="shared" si="70"/>
        <v>0</v>
      </c>
      <c r="AF789" s="273">
        <f t="shared" si="71"/>
        <v>0</v>
      </c>
    </row>
    <row r="790" spans="1:32" ht="20.100000000000001" customHeight="1">
      <c r="A790" s="186">
        <v>1978</v>
      </c>
      <c r="B790" s="96">
        <v>51025.210318034631</v>
      </c>
      <c r="C790" s="96">
        <v>309422</v>
      </c>
      <c r="D790" s="765">
        <v>164.90492052289312</v>
      </c>
      <c r="E790" s="765"/>
      <c r="F790" s="765">
        <v>-15.812537100755449</v>
      </c>
      <c r="G790" s="766"/>
      <c r="H790" s="155"/>
      <c r="I790" s="155"/>
      <c r="J790" s="155"/>
      <c r="K790" s="155"/>
      <c r="L790" s="155"/>
      <c r="M790" s="155"/>
      <c r="N790" s="155"/>
      <c r="O790" s="155"/>
      <c r="P790" s="155"/>
      <c r="Q790" s="155"/>
      <c r="R790" s="155"/>
      <c r="S790" s="155"/>
      <c r="T790" s="155"/>
      <c r="U790" s="31">
        <v>51025.210318034631</v>
      </c>
      <c r="V790" s="31">
        <v>309422</v>
      </c>
      <c r="W790" s="31">
        <v>164.90492052289312</v>
      </c>
      <c r="X790" s="31"/>
      <c r="Y790" s="31">
        <v>-15.812537100755449</v>
      </c>
      <c r="Z790" s="259"/>
      <c r="AA790" s="252">
        <f t="shared" si="66"/>
        <v>0</v>
      </c>
      <c r="AB790" s="252">
        <f t="shared" si="67"/>
        <v>0</v>
      </c>
      <c r="AC790" s="252">
        <f t="shared" si="68"/>
        <v>0</v>
      </c>
      <c r="AD790" s="252">
        <f t="shared" si="69"/>
        <v>0</v>
      </c>
      <c r="AE790" s="252">
        <f t="shared" si="70"/>
        <v>0</v>
      </c>
      <c r="AF790" s="273">
        <f t="shared" si="71"/>
        <v>0</v>
      </c>
    </row>
    <row r="791" spans="1:32" ht="20.100000000000001" customHeight="1">
      <c r="A791" s="186">
        <v>1979</v>
      </c>
      <c r="B791" s="96">
        <v>71062.532139770119</v>
      </c>
      <c r="C791" s="96">
        <v>360549</v>
      </c>
      <c r="D791" s="765">
        <v>197.09535219837005</v>
      </c>
      <c r="E791" s="765"/>
      <c r="F791" s="765">
        <v>19.520601067211956</v>
      </c>
      <c r="G791" s="766"/>
      <c r="H791" s="155"/>
      <c r="I791" s="155"/>
      <c r="J791" s="155"/>
      <c r="K791" s="155"/>
      <c r="L791" s="155"/>
      <c r="M791" s="155"/>
      <c r="N791" s="155"/>
      <c r="O791" s="155"/>
      <c r="P791" s="155"/>
      <c r="Q791" s="155"/>
      <c r="R791" s="155"/>
      <c r="S791" s="155"/>
      <c r="T791" s="155"/>
      <c r="U791" s="31">
        <v>71062.532139770119</v>
      </c>
      <c r="V791" s="31">
        <v>360549</v>
      </c>
      <c r="W791" s="31">
        <v>197.09535219837005</v>
      </c>
      <c r="X791" s="31"/>
      <c r="Y791" s="31">
        <v>19.520601067211956</v>
      </c>
      <c r="Z791" s="259"/>
      <c r="AA791" s="252">
        <f t="shared" si="66"/>
        <v>0</v>
      </c>
      <c r="AB791" s="252">
        <f t="shared" si="67"/>
        <v>0</v>
      </c>
      <c r="AC791" s="252">
        <f t="shared" si="68"/>
        <v>0</v>
      </c>
      <c r="AD791" s="252">
        <f t="shared" si="69"/>
        <v>0</v>
      </c>
      <c r="AE791" s="252">
        <f t="shared" si="70"/>
        <v>0</v>
      </c>
      <c r="AF791" s="273">
        <f t="shared" si="71"/>
        <v>0</v>
      </c>
    </row>
    <row r="792" spans="1:32" ht="20.100000000000001" customHeight="1">
      <c r="A792" s="186">
        <v>1980</v>
      </c>
      <c r="B792" s="96">
        <v>93743.014290581646</v>
      </c>
      <c r="C792" s="96">
        <v>420455</v>
      </c>
      <c r="D792" s="765">
        <v>222.95611727909443</v>
      </c>
      <c r="E792" s="765"/>
      <c r="F792" s="765">
        <v>13.120941104027835</v>
      </c>
      <c r="G792" s="766"/>
      <c r="H792" s="155"/>
      <c r="I792" s="155"/>
      <c r="J792" s="155"/>
      <c r="K792" s="155"/>
      <c r="L792" s="155"/>
      <c r="M792" s="155"/>
      <c r="N792" s="155"/>
      <c r="O792" s="155"/>
      <c r="P792" s="155"/>
      <c r="Q792" s="155"/>
      <c r="R792" s="155"/>
      <c r="S792" s="155"/>
      <c r="T792" s="155"/>
      <c r="U792" s="31">
        <v>93743.014290581646</v>
      </c>
      <c r="V792" s="31">
        <v>420455</v>
      </c>
      <c r="W792" s="31">
        <v>222.95611727909443</v>
      </c>
      <c r="X792" s="31"/>
      <c r="Y792" s="31">
        <v>13.120941104027835</v>
      </c>
      <c r="Z792" s="259"/>
      <c r="AA792" s="252">
        <f t="shared" si="66"/>
        <v>0</v>
      </c>
      <c r="AB792" s="252">
        <f t="shared" si="67"/>
        <v>0</v>
      </c>
      <c r="AC792" s="252">
        <f t="shared" si="68"/>
        <v>0</v>
      </c>
      <c r="AD792" s="252">
        <f t="shared" si="69"/>
        <v>0</v>
      </c>
      <c r="AE792" s="252">
        <f t="shared" si="70"/>
        <v>0</v>
      </c>
      <c r="AF792" s="273">
        <f t="shared" si="71"/>
        <v>0</v>
      </c>
    </row>
    <row r="793" spans="1:32" ht="20.100000000000001" customHeight="1">
      <c r="A793" s="186">
        <v>1981</v>
      </c>
      <c r="B793" s="96">
        <v>101685.64657567083</v>
      </c>
      <c r="C793" s="96">
        <v>443552</v>
      </c>
      <c r="D793" s="765">
        <v>229.25304490943753</v>
      </c>
      <c r="E793" s="765"/>
      <c r="F793" s="765">
        <v>2.8242901370858959</v>
      </c>
      <c r="G793" s="766"/>
      <c r="H793" s="155"/>
      <c r="I793" s="155"/>
      <c r="J793" s="155"/>
      <c r="K793" s="155"/>
      <c r="L793" s="155"/>
      <c r="M793" s="155"/>
      <c r="N793" s="155"/>
      <c r="O793" s="155"/>
      <c r="P793" s="155"/>
      <c r="Q793" s="155"/>
      <c r="R793" s="155"/>
      <c r="S793" s="155"/>
      <c r="T793" s="155"/>
      <c r="U793" s="31">
        <v>101685.64657567083</v>
      </c>
      <c r="V793" s="31">
        <v>443552</v>
      </c>
      <c r="W793" s="31">
        <v>229.25304490943753</v>
      </c>
      <c r="X793" s="31"/>
      <c r="Y793" s="31">
        <v>2.8242901370858959</v>
      </c>
      <c r="Z793" s="259"/>
      <c r="AA793" s="252">
        <f t="shared" si="66"/>
        <v>0</v>
      </c>
      <c r="AB793" s="252">
        <f t="shared" si="67"/>
        <v>0</v>
      </c>
      <c r="AC793" s="252">
        <f t="shared" si="68"/>
        <v>0</v>
      </c>
      <c r="AD793" s="252">
        <f t="shared" si="69"/>
        <v>0</v>
      </c>
      <c r="AE793" s="252">
        <f t="shared" si="70"/>
        <v>0</v>
      </c>
      <c r="AF793" s="273">
        <f t="shared" si="71"/>
        <v>0</v>
      </c>
    </row>
    <row r="794" spans="1:32" ht="20.100000000000001" customHeight="1">
      <c r="A794" s="186">
        <v>1982</v>
      </c>
      <c r="B794" s="96">
        <v>92948.507922034652</v>
      </c>
      <c r="C794" s="96">
        <v>468279</v>
      </c>
      <c r="D794" s="765">
        <v>198.4895925762946</v>
      </c>
      <c r="E794" s="765"/>
      <c r="F794" s="765">
        <v>-13.418993996479088</v>
      </c>
      <c r="G794" s="766"/>
      <c r="H794" s="155"/>
      <c r="I794" s="155"/>
      <c r="J794" s="155"/>
      <c r="K794" s="155"/>
      <c r="L794" s="155"/>
      <c r="M794" s="155"/>
      <c r="N794" s="155"/>
      <c r="O794" s="155"/>
      <c r="P794" s="155"/>
      <c r="Q794" s="155"/>
      <c r="R794" s="155"/>
      <c r="S794" s="155"/>
      <c r="T794" s="155"/>
      <c r="U794" s="31">
        <v>92948.507922034652</v>
      </c>
      <c r="V794" s="31">
        <v>468279</v>
      </c>
      <c r="W794" s="31">
        <v>198.4895925762946</v>
      </c>
      <c r="X794" s="31"/>
      <c r="Y794" s="31">
        <v>-13.418993996479088</v>
      </c>
      <c r="Z794" s="259"/>
      <c r="AA794" s="252">
        <f t="shared" si="66"/>
        <v>0</v>
      </c>
      <c r="AB794" s="252">
        <f t="shared" si="67"/>
        <v>0</v>
      </c>
      <c r="AC794" s="252">
        <f t="shared" si="68"/>
        <v>0</v>
      </c>
      <c r="AD794" s="252">
        <f t="shared" si="69"/>
        <v>0</v>
      </c>
      <c r="AE794" s="252">
        <f t="shared" si="70"/>
        <v>0</v>
      </c>
      <c r="AF794" s="273">
        <f t="shared" si="71"/>
        <v>0</v>
      </c>
    </row>
    <row r="795" spans="1:32" ht="20.100000000000001" customHeight="1">
      <c r="A795" s="186">
        <v>1983</v>
      </c>
      <c r="B795" s="96">
        <v>75738.580673121498</v>
      </c>
      <c r="C795" s="96">
        <v>494772</v>
      </c>
      <c r="D795" s="765">
        <v>153.07774221888363</v>
      </c>
      <c r="E795" s="765"/>
      <c r="F795" s="765">
        <v>-22.878706015760372</v>
      </c>
      <c r="G795" s="766"/>
      <c r="H795" s="155"/>
      <c r="I795" s="155"/>
      <c r="J795" s="155"/>
      <c r="K795" s="155"/>
      <c r="L795" s="155"/>
      <c r="M795" s="155"/>
      <c r="N795" s="155"/>
      <c r="O795" s="155"/>
      <c r="P795" s="155"/>
      <c r="Q795" s="155"/>
      <c r="R795" s="155"/>
      <c r="S795" s="155"/>
      <c r="T795" s="155"/>
      <c r="U795" s="31">
        <v>75738.580673121498</v>
      </c>
      <c r="V795" s="31">
        <v>494772</v>
      </c>
      <c r="W795" s="31">
        <v>153.07774221888363</v>
      </c>
      <c r="X795" s="31"/>
      <c r="Y795" s="31">
        <v>-22.878706015760372</v>
      </c>
      <c r="Z795" s="259"/>
      <c r="AA795" s="252">
        <f t="shared" si="66"/>
        <v>0</v>
      </c>
      <c r="AB795" s="252">
        <f t="shared" si="67"/>
        <v>0</v>
      </c>
      <c r="AC795" s="252">
        <f t="shared" si="68"/>
        <v>0</v>
      </c>
      <c r="AD795" s="252">
        <f t="shared" si="69"/>
        <v>0</v>
      </c>
      <c r="AE795" s="252">
        <f t="shared" si="70"/>
        <v>0</v>
      </c>
      <c r="AF795" s="273">
        <f t="shared" si="71"/>
        <v>0</v>
      </c>
    </row>
    <row r="796" spans="1:32" ht="20.100000000000001" customHeight="1">
      <c r="A796" s="186">
        <v>1984</v>
      </c>
      <c r="B796" s="96">
        <v>72526.900065316469</v>
      </c>
      <c r="C796" s="96">
        <v>523181</v>
      </c>
      <c r="D796" s="765">
        <v>138.62678511894825</v>
      </c>
      <c r="E796" s="765"/>
      <c r="F796" s="765">
        <v>-9.4402732170377703</v>
      </c>
      <c r="G796" s="766"/>
      <c r="H796" s="155"/>
      <c r="I796" s="155"/>
      <c r="J796" s="155"/>
      <c r="K796" s="155"/>
      <c r="L796" s="155"/>
      <c r="M796" s="155"/>
      <c r="N796" s="155"/>
      <c r="O796" s="155"/>
      <c r="P796" s="155"/>
      <c r="Q796" s="155"/>
      <c r="R796" s="155"/>
      <c r="S796" s="155"/>
      <c r="T796" s="155"/>
      <c r="U796" s="31">
        <v>72526.900065316469</v>
      </c>
      <c r="V796" s="31">
        <v>523181</v>
      </c>
      <c r="W796" s="31">
        <v>138.62678511894825</v>
      </c>
      <c r="X796" s="31"/>
      <c r="Y796" s="31">
        <v>-9.4402732170377703</v>
      </c>
      <c r="Z796" s="259"/>
      <c r="AA796" s="252">
        <f t="shared" si="66"/>
        <v>0</v>
      </c>
      <c r="AB796" s="252">
        <f t="shared" si="67"/>
        <v>0</v>
      </c>
      <c r="AC796" s="252">
        <f t="shared" si="68"/>
        <v>0</v>
      </c>
      <c r="AD796" s="252">
        <f t="shared" si="69"/>
        <v>0</v>
      </c>
      <c r="AE796" s="252">
        <f t="shared" si="70"/>
        <v>0</v>
      </c>
      <c r="AF796" s="273">
        <f t="shared" si="71"/>
        <v>0</v>
      </c>
    </row>
    <row r="797" spans="1:32" ht="20.100000000000001" customHeight="1">
      <c r="A797" s="186">
        <v>1985</v>
      </c>
      <c r="B797" s="96">
        <v>67487.076736014453</v>
      </c>
      <c r="C797" s="96">
        <v>553668</v>
      </c>
      <c r="D797" s="765">
        <v>121.89087456023185</v>
      </c>
      <c r="E797" s="765"/>
      <c r="F797" s="765">
        <v>-12.072638447437271</v>
      </c>
      <c r="G797" s="766"/>
      <c r="H797" s="155"/>
      <c r="I797" s="155"/>
      <c r="J797" s="155"/>
      <c r="K797" s="155"/>
      <c r="L797" s="155"/>
      <c r="M797" s="155"/>
      <c r="N797" s="155"/>
      <c r="O797" s="155"/>
      <c r="P797" s="155"/>
      <c r="Q797" s="155"/>
      <c r="R797" s="155"/>
      <c r="S797" s="155"/>
      <c r="T797" s="155"/>
      <c r="U797" s="31">
        <v>67487.076736014453</v>
      </c>
      <c r="V797" s="31">
        <v>553668</v>
      </c>
      <c r="W797" s="31">
        <v>121.89087456023185</v>
      </c>
      <c r="X797" s="31"/>
      <c r="Y797" s="31">
        <v>-12.072638447437271</v>
      </c>
      <c r="Z797" s="259"/>
      <c r="AA797" s="252">
        <f t="shared" si="66"/>
        <v>0</v>
      </c>
      <c r="AB797" s="252">
        <f t="shared" si="67"/>
        <v>0</v>
      </c>
      <c r="AC797" s="252">
        <f t="shared" si="68"/>
        <v>0</v>
      </c>
      <c r="AD797" s="252">
        <f t="shared" si="69"/>
        <v>0</v>
      </c>
      <c r="AE797" s="252">
        <f t="shared" si="70"/>
        <v>0</v>
      </c>
      <c r="AF797" s="273">
        <f t="shared" si="71"/>
        <v>0</v>
      </c>
    </row>
    <row r="798" spans="1:32" ht="20.100000000000001" customHeight="1">
      <c r="A798" s="186">
        <v>1986</v>
      </c>
      <c r="B798" s="96">
        <v>47878.275775133698</v>
      </c>
      <c r="C798" s="96">
        <v>582495</v>
      </c>
      <c r="D798" s="765">
        <v>82.195170387958171</v>
      </c>
      <c r="E798" s="765"/>
      <c r="F798" s="765">
        <v>-32.566592302738968</v>
      </c>
      <c r="G798" s="766"/>
      <c r="H798" s="155"/>
      <c r="I798" s="155"/>
      <c r="J798" s="155"/>
      <c r="K798" s="155"/>
      <c r="L798" s="155"/>
      <c r="M798" s="155"/>
      <c r="N798" s="155"/>
      <c r="O798" s="155"/>
      <c r="P798" s="155"/>
      <c r="Q798" s="155"/>
      <c r="R798" s="155"/>
      <c r="S798" s="155"/>
      <c r="T798" s="155"/>
      <c r="U798" s="31">
        <v>47878.275775133698</v>
      </c>
      <c r="V798" s="31">
        <v>582495</v>
      </c>
      <c r="W798" s="31">
        <v>82.195170387958171</v>
      </c>
      <c r="X798" s="31"/>
      <c r="Y798" s="31">
        <v>-32.566592302738968</v>
      </c>
      <c r="Z798" s="259"/>
      <c r="AA798" s="252">
        <f t="shared" si="66"/>
        <v>0</v>
      </c>
      <c r="AB798" s="252">
        <f t="shared" si="67"/>
        <v>0</v>
      </c>
      <c r="AC798" s="252">
        <f t="shared" si="68"/>
        <v>0</v>
      </c>
      <c r="AD798" s="252">
        <f t="shared" si="69"/>
        <v>0</v>
      </c>
      <c r="AE798" s="252">
        <f t="shared" si="70"/>
        <v>0</v>
      </c>
      <c r="AF798" s="273">
        <f t="shared" si="71"/>
        <v>0</v>
      </c>
    </row>
    <row r="799" spans="1:32" ht="20.100000000000001" customHeight="1">
      <c r="A799" s="186">
        <v>1987</v>
      </c>
      <c r="B799" s="96">
        <v>53188.53805488738</v>
      </c>
      <c r="C799" s="96">
        <v>612831</v>
      </c>
      <c r="D799" s="765">
        <v>86.7915266278752</v>
      </c>
      <c r="E799" s="765"/>
      <c r="F799" s="765">
        <v>5.5920028126012795</v>
      </c>
      <c r="G799" s="766"/>
      <c r="H799" s="155"/>
      <c r="I799" s="155"/>
      <c r="J799" s="155"/>
      <c r="K799" s="155"/>
      <c r="L799" s="155"/>
      <c r="M799" s="155"/>
      <c r="N799" s="155"/>
      <c r="O799" s="155"/>
      <c r="P799" s="155"/>
      <c r="Q799" s="155"/>
      <c r="R799" s="155"/>
      <c r="S799" s="155"/>
      <c r="T799" s="155"/>
      <c r="U799" s="31">
        <v>53188.53805488738</v>
      </c>
      <c r="V799" s="31">
        <v>612831</v>
      </c>
      <c r="W799" s="31">
        <v>86.7915266278752</v>
      </c>
      <c r="X799" s="31"/>
      <c r="Y799" s="31">
        <v>5.5920028126012795</v>
      </c>
      <c r="Z799" s="259"/>
      <c r="AA799" s="252">
        <f t="shared" si="66"/>
        <v>0</v>
      </c>
      <c r="AB799" s="252">
        <f t="shared" si="67"/>
        <v>0</v>
      </c>
      <c r="AC799" s="252">
        <f t="shared" si="68"/>
        <v>0</v>
      </c>
      <c r="AD799" s="252">
        <f t="shared" si="69"/>
        <v>0</v>
      </c>
      <c r="AE799" s="252">
        <f t="shared" si="70"/>
        <v>0</v>
      </c>
      <c r="AF799" s="273">
        <f t="shared" si="71"/>
        <v>0</v>
      </c>
    </row>
    <row r="800" spans="1:32" ht="20.100000000000001" customHeight="1">
      <c r="A800" s="186">
        <v>1988</v>
      </c>
      <c r="B800" s="96">
        <v>42934.92995231165</v>
      </c>
      <c r="C800" s="96">
        <v>644754</v>
      </c>
      <c r="D800" s="765">
        <v>66.591180438293762</v>
      </c>
      <c r="E800" s="765"/>
      <c r="F800" s="765">
        <v>-23.274560287655561</v>
      </c>
      <c r="G800" s="766"/>
      <c r="H800" s="155"/>
      <c r="I800" s="155"/>
      <c r="J800" s="155"/>
      <c r="K800" s="155"/>
      <c r="L800" s="155"/>
      <c r="M800" s="155"/>
      <c r="N800" s="155"/>
      <c r="O800" s="155"/>
      <c r="P800" s="155"/>
      <c r="Q800" s="155"/>
      <c r="R800" s="155"/>
      <c r="S800" s="155"/>
      <c r="T800" s="155"/>
      <c r="U800" s="31">
        <v>42934.92995231165</v>
      </c>
      <c r="V800" s="31">
        <v>644754</v>
      </c>
      <c r="W800" s="31">
        <v>66.591180438293762</v>
      </c>
      <c r="X800" s="31"/>
      <c r="Y800" s="31">
        <v>-23.274560287655561</v>
      </c>
      <c r="Z800" s="259"/>
      <c r="AA800" s="252">
        <f t="shared" si="66"/>
        <v>0</v>
      </c>
      <c r="AB800" s="252">
        <f t="shared" si="67"/>
        <v>0</v>
      </c>
      <c r="AC800" s="252">
        <f t="shared" si="68"/>
        <v>0</v>
      </c>
      <c r="AD800" s="252">
        <f t="shared" si="69"/>
        <v>0</v>
      </c>
      <c r="AE800" s="252">
        <f t="shared" si="70"/>
        <v>0</v>
      </c>
      <c r="AF800" s="273">
        <f t="shared" si="71"/>
        <v>0</v>
      </c>
    </row>
    <row r="801" spans="1:32" ht="20.100000000000001" customHeight="1">
      <c r="A801" s="186">
        <v>1989</v>
      </c>
      <c r="B801" s="96">
        <v>66503.050326167955</v>
      </c>
      <c r="C801" s="96">
        <v>678348</v>
      </c>
      <c r="D801" s="765">
        <v>98.03677511567507</v>
      </c>
      <c r="E801" s="765"/>
      <c r="F801" s="765">
        <v>47.221861018847875</v>
      </c>
      <c r="G801" s="766"/>
      <c r="H801" s="155"/>
      <c r="I801" s="155"/>
      <c r="J801" s="155"/>
      <c r="K801" s="155"/>
      <c r="L801" s="155"/>
      <c r="M801" s="155"/>
      <c r="N801" s="155"/>
      <c r="O801" s="155"/>
      <c r="P801" s="155"/>
      <c r="Q801" s="155"/>
      <c r="R801" s="155"/>
      <c r="S801" s="155"/>
      <c r="T801" s="155"/>
      <c r="U801" s="31">
        <v>66503.050326167955</v>
      </c>
      <c r="V801" s="31">
        <v>678348</v>
      </c>
      <c r="W801" s="31">
        <v>98.03677511567507</v>
      </c>
      <c r="X801" s="31"/>
      <c r="Y801" s="31">
        <v>47.221861018847875</v>
      </c>
      <c r="Z801" s="259"/>
      <c r="AA801" s="252">
        <f t="shared" si="66"/>
        <v>0</v>
      </c>
      <c r="AB801" s="252">
        <f t="shared" si="67"/>
        <v>0</v>
      </c>
      <c r="AC801" s="252">
        <f t="shared" si="68"/>
        <v>0</v>
      </c>
      <c r="AD801" s="252">
        <f t="shared" si="69"/>
        <v>0</v>
      </c>
      <c r="AE801" s="252">
        <f t="shared" si="70"/>
        <v>0</v>
      </c>
      <c r="AF801" s="273">
        <f t="shared" si="71"/>
        <v>0</v>
      </c>
    </row>
    <row r="802" spans="1:32" ht="20.100000000000001" customHeight="1">
      <c r="A802" s="186">
        <v>1990</v>
      </c>
      <c r="B802" s="96">
        <v>114092.92384315634</v>
      </c>
      <c r="C802" s="96">
        <v>713702</v>
      </c>
      <c r="D802" s="765">
        <v>159.86073157025811</v>
      </c>
      <c r="E802" s="765"/>
      <c r="F802" s="765">
        <v>63.062005437894101</v>
      </c>
      <c r="G802" s="766"/>
      <c r="H802" s="155"/>
      <c r="I802" s="155"/>
      <c r="J802" s="155"/>
      <c r="K802" s="155"/>
      <c r="L802" s="155"/>
      <c r="M802" s="155"/>
      <c r="N802" s="155"/>
      <c r="O802" s="155"/>
      <c r="P802" s="155"/>
      <c r="Q802" s="155"/>
      <c r="R802" s="155"/>
      <c r="S802" s="155"/>
      <c r="T802" s="155"/>
      <c r="U802" s="31">
        <v>114092.92384315634</v>
      </c>
      <c r="V802" s="31">
        <v>713702</v>
      </c>
      <c r="W802" s="31">
        <v>159.86073157025811</v>
      </c>
      <c r="X802" s="31"/>
      <c r="Y802" s="31">
        <v>63.062005437894101</v>
      </c>
      <c r="Z802" s="259"/>
      <c r="AA802" s="252">
        <f t="shared" si="66"/>
        <v>0</v>
      </c>
      <c r="AB802" s="252">
        <f t="shared" si="67"/>
        <v>0</v>
      </c>
      <c r="AC802" s="252">
        <f t="shared" si="68"/>
        <v>0</v>
      </c>
      <c r="AD802" s="252">
        <f t="shared" si="69"/>
        <v>0</v>
      </c>
      <c r="AE802" s="252">
        <f t="shared" si="70"/>
        <v>0</v>
      </c>
      <c r="AF802" s="273">
        <f t="shared" si="71"/>
        <v>0</v>
      </c>
    </row>
    <row r="803" spans="1:32" ht="20.100000000000001" customHeight="1">
      <c r="A803" s="186">
        <v>1991</v>
      </c>
      <c r="B803" s="96">
        <v>97197.334850196479</v>
      </c>
      <c r="C803" s="96">
        <v>750908</v>
      </c>
      <c r="D803" s="765">
        <v>129.43973809068018</v>
      </c>
      <c r="E803" s="765"/>
      <c r="F803" s="765">
        <v>-19.029684889317565</v>
      </c>
      <c r="G803" s="766"/>
      <c r="H803" s="155"/>
      <c r="I803" s="155"/>
      <c r="J803" s="155"/>
      <c r="K803" s="155"/>
      <c r="L803" s="155"/>
      <c r="M803" s="155"/>
      <c r="N803" s="155"/>
      <c r="O803" s="155"/>
      <c r="P803" s="155"/>
      <c r="Q803" s="155"/>
      <c r="R803" s="155"/>
      <c r="S803" s="155"/>
      <c r="T803" s="155"/>
      <c r="U803" s="31">
        <v>97197.334850196479</v>
      </c>
      <c r="V803" s="31">
        <v>750908</v>
      </c>
      <c r="W803" s="31">
        <v>129.43973809068018</v>
      </c>
      <c r="X803" s="31"/>
      <c r="Y803" s="31">
        <v>-19.029684889317565</v>
      </c>
      <c r="Z803" s="259"/>
      <c r="AA803" s="252">
        <f t="shared" si="66"/>
        <v>0</v>
      </c>
      <c r="AB803" s="252">
        <f t="shared" si="67"/>
        <v>0</v>
      </c>
      <c r="AC803" s="252">
        <f t="shared" si="68"/>
        <v>0</v>
      </c>
      <c r="AD803" s="252">
        <f t="shared" si="69"/>
        <v>0</v>
      </c>
      <c r="AE803" s="252">
        <f t="shared" si="70"/>
        <v>0</v>
      </c>
      <c r="AF803" s="273">
        <f t="shared" si="71"/>
        <v>0</v>
      </c>
    </row>
    <row r="804" spans="1:32" ht="20.100000000000001" customHeight="1">
      <c r="A804" s="186">
        <v>1992</v>
      </c>
      <c r="B804" s="96">
        <v>111568.83109241004</v>
      </c>
      <c r="C804" s="96">
        <v>790062</v>
      </c>
      <c r="D804" s="765">
        <v>141.2152857527764</v>
      </c>
      <c r="E804" s="765"/>
      <c r="F804" s="765">
        <v>9.0973203714664237</v>
      </c>
      <c r="G804" s="766"/>
      <c r="H804" s="155"/>
      <c r="I804" s="155"/>
      <c r="J804" s="155"/>
      <c r="K804" s="155"/>
      <c r="L804" s="155"/>
      <c r="M804" s="155"/>
      <c r="N804" s="155"/>
      <c r="O804" s="155"/>
      <c r="P804" s="155"/>
      <c r="Q804" s="155"/>
      <c r="R804" s="155"/>
      <c r="S804" s="155"/>
      <c r="T804" s="155"/>
      <c r="U804" s="31">
        <v>111568.83109241004</v>
      </c>
      <c r="V804" s="31">
        <v>790062</v>
      </c>
      <c r="W804" s="31">
        <v>141.2152857527764</v>
      </c>
      <c r="X804" s="31"/>
      <c r="Y804" s="31">
        <v>9.0973203714664237</v>
      </c>
      <c r="Z804" s="259"/>
      <c r="AA804" s="252">
        <f t="shared" si="66"/>
        <v>0</v>
      </c>
      <c r="AB804" s="252">
        <f t="shared" si="67"/>
        <v>0</v>
      </c>
      <c r="AC804" s="252">
        <f t="shared" si="68"/>
        <v>0</v>
      </c>
      <c r="AD804" s="252">
        <f t="shared" si="69"/>
        <v>0</v>
      </c>
      <c r="AE804" s="252">
        <f t="shared" si="70"/>
        <v>0</v>
      </c>
      <c r="AF804" s="273">
        <f t="shared" si="71"/>
        <v>0</v>
      </c>
    </row>
    <row r="805" spans="1:32" ht="20.100000000000001" customHeight="1">
      <c r="A805" s="186">
        <v>1993</v>
      </c>
      <c r="B805" s="96">
        <v>110156.20831236045</v>
      </c>
      <c r="C805" s="96">
        <v>831268</v>
      </c>
      <c r="D805" s="765">
        <v>132.51587732519533</v>
      </c>
      <c r="E805" s="765"/>
      <c r="F805" s="765">
        <v>-6.1603872280590082</v>
      </c>
      <c r="G805" s="766"/>
      <c r="H805" s="155"/>
      <c r="I805" s="155"/>
      <c r="J805" s="155"/>
      <c r="K805" s="155"/>
      <c r="L805" s="155"/>
      <c r="M805" s="155"/>
      <c r="N805" s="155"/>
      <c r="O805" s="155"/>
      <c r="P805" s="155"/>
      <c r="Q805" s="155"/>
      <c r="R805" s="155"/>
      <c r="S805" s="155"/>
      <c r="T805" s="155"/>
      <c r="U805" s="31">
        <v>110156.20831236045</v>
      </c>
      <c r="V805" s="31">
        <v>831268</v>
      </c>
      <c r="W805" s="31">
        <v>132.51587732519533</v>
      </c>
      <c r="X805" s="31"/>
      <c r="Y805" s="31">
        <v>-6.1603872280590082</v>
      </c>
      <c r="Z805" s="259"/>
      <c r="AA805" s="252">
        <f t="shared" si="66"/>
        <v>0</v>
      </c>
      <c r="AB805" s="252">
        <f t="shared" si="67"/>
        <v>0</v>
      </c>
      <c r="AC805" s="252">
        <f t="shared" si="68"/>
        <v>0</v>
      </c>
      <c r="AD805" s="252">
        <f t="shared" si="69"/>
        <v>0</v>
      </c>
      <c r="AE805" s="252">
        <f t="shared" si="70"/>
        <v>0</v>
      </c>
      <c r="AF805" s="273">
        <f t="shared" si="71"/>
        <v>0</v>
      </c>
    </row>
    <row r="806" spans="1:32" ht="20.100000000000001" customHeight="1">
      <c r="A806" s="186">
        <v>1994</v>
      </c>
      <c r="B806" s="96">
        <v>108174.09055450035</v>
      </c>
      <c r="C806" s="96">
        <v>874633</v>
      </c>
      <c r="D806" s="765">
        <v>123.67940673916986</v>
      </c>
      <c r="E806" s="765"/>
      <c r="F806" s="765">
        <v>-6.6682353574437485</v>
      </c>
      <c r="G806" s="766"/>
      <c r="H806" s="155"/>
      <c r="I806" s="155"/>
      <c r="J806" s="155"/>
      <c r="K806" s="155"/>
      <c r="L806" s="155"/>
      <c r="M806" s="155"/>
      <c r="N806" s="155"/>
      <c r="O806" s="155"/>
      <c r="P806" s="155"/>
      <c r="Q806" s="155"/>
      <c r="R806" s="155"/>
      <c r="S806" s="155"/>
      <c r="T806" s="155"/>
      <c r="U806" s="31">
        <v>108174.09055450035</v>
      </c>
      <c r="V806" s="31">
        <v>874633</v>
      </c>
      <c r="W806" s="31">
        <v>123.67940673916986</v>
      </c>
      <c r="X806" s="31"/>
      <c r="Y806" s="31">
        <v>-6.6682353574437485</v>
      </c>
      <c r="Z806" s="259"/>
      <c r="AA806" s="252">
        <f t="shared" si="66"/>
        <v>0</v>
      </c>
      <c r="AB806" s="252">
        <f t="shared" si="67"/>
        <v>0</v>
      </c>
      <c r="AC806" s="252">
        <f t="shared" si="68"/>
        <v>0</v>
      </c>
      <c r="AD806" s="252">
        <f t="shared" si="69"/>
        <v>0</v>
      </c>
      <c r="AE806" s="252">
        <f t="shared" si="70"/>
        <v>0</v>
      </c>
      <c r="AF806" s="273">
        <f t="shared" si="71"/>
        <v>0</v>
      </c>
    </row>
    <row r="807" spans="1:32" ht="20.100000000000001" customHeight="1">
      <c r="A807" s="186">
        <v>1995</v>
      </c>
      <c r="B807" s="96">
        <v>117195.65878304835</v>
      </c>
      <c r="C807" s="96">
        <v>920271</v>
      </c>
      <c r="D807" s="765">
        <v>127.34907302636762</v>
      </c>
      <c r="E807" s="765"/>
      <c r="F807" s="765">
        <v>2.9670794709880823</v>
      </c>
      <c r="G807" s="766"/>
      <c r="H807" s="155"/>
      <c r="I807" s="155"/>
      <c r="J807" s="155"/>
      <c r="K807" s="155"/>
      <c r="L807" s="155"/>
      <c r="M807" s="155"/>
      <c r="N807" s="155"/>
      <c r="O807" s="155"/>
      <c r="P807" s="155"/>
      <c r="Q807" s="155"/>
      <c r="R807" s="155"/>
      <c r="S807" s="155"/>
      <c r="T807" s="155"/>
      <c r="U807" s="31">
        <v>117195.65878304835</v>
      </c>
      <c r="V807" s="31">
        <v>920271</v>
      </c>
      <c r="W807" s="31">
        <v>127.34907302636762</v>
      </c>
      <c r="X807" s="31"/>
      <c r="Y807" s="31">
        <v>2.9670794709880823</v>
      </c>
      <c r="Z807" s="259"/>
      <c r="AA807" s="252">
        <f t="shared" si="66"/>
        <v>0</v>
      </c>
      <c r="AB807" s="252">
        <f t="shared" si="67"/>
        <v>0</v>
      </c>
      <c r="AC807" s="252">
        <f t="shared" si="68"/>
        <v>0</v>
      </c>
      <c r="AD807" s="252">
        <f t="shared" si="69"/>
        <v>0</v>
      </c>
      <c r="AE807" s="252">
        <f t="shared" si="70"/>
        <v>0</v>
      </c>
      <c r="AF807" s="273">
        <f t="shared" si="71"/>
        <v>0</v>
      </c>
    </row>
    <row r="808" spans="1:32" ht="20.100000000000001" customHeight="1">
      <c r="A808" s="186">
        <v>1996</v>
      </c>
      <c r="B808" s="96">
        <v>132795.90940882146</v>
      </c>
      <c r="C808" s="96">
        <v>955796</v>
      </c>
      <c r="D808" s="765">
        <v>138.9375027817876</v>
      </c>
      <c r="E808" s="765"/>
      <c r="F808" s="765">
        <v>9.0997362446608463</v>
      </c>
      <c r="G808" s="766"/>
      <c r="H808" s="155"/>
      <c r="I808" s="155"/>
      <c r="J808" s="155"/>
      <c r="K808" s="155"/>
      <c r="L808" s="155"/>
      <c r="M808" s="155"/>
      <c r="N808" s="155"/>
      <c r="O808" s="155"/>
      <c r="P808" s="155"/>
      <c r="Q808" s="155"/>
      <c r="R808" s="155"/>
      <c r="S808" s="155"/>
      <c r="T808" s="155"/>
      <c r="U808" s="31">
        <v>132795.90940882146</v>
      </c>
      <c r="V808" s="31">
        <v>955796</v>
      </c>
      <c r="W808" s="31">
        <v>138.9375027817876</v>
      </c>
      <c r="X808" s="31"/>
      <c r="Y808" s="31">
        <v>9.0997362446608463</v>
      </c>
      <c r="Z808" s="259"/>
      <c r="AA808" s="252">
        <f t="shared" si="66"/>
        <v>0</v>
      </c>
      <c r="AB808" s="252">
        <f t="shared" si="67"/>
        <v>0</v>
      </c>
      <c r="AC808" s="252">
        <f t="shared" si="68"/>
        <v>0</v>
      </c>
      <c r="AD808" s="252">
        <f t="shared" si="69"/>
        <v>0</v>
      </c>
      <c r="AE808" s="252">
        <f t="shared" si="70"/>
        <v>0</v>
      </c>
      <c r="AF808" s="273">
        <f t="shared" si="71"/>
        <v>0</v>
      </c>
    </row>
    <row r="809" spans="1:32" ht="20.100000000000001" customHeight="1">
      <c r="A809" s="186">
        <v>1997</v>
      </c>
      <c r="B809" s="96">
        <v>135272.47871658538</v>
      </c>
      <c r="C809" s="96">
        <v>992743</v>
      </c>
      <c r="D809" s="765">
        <v>136.26132716784238</v>
      </c>
      <c r="E809" s="765"/>
      <c r="F809" s="765">
        <v>-1.9261722431763957</v>
      </c>
      <c r="G809" s="766"/>
      <c r="H809" s="155"/>
      <c r="I809" s="155"/>
      <c r="J809" s="155"/>
      <c r="K809" s="155"/>
      <c r="L809" s="155"/>
      <c r="M809" s="155"/>
      <c r="N809" s="155"/>
      <c r="O809" s="155"/>
      <c r="P809" s="155"/>
      <c r="Q809" s="155"/>
      <c r="R809" s="155"/>
      <c r="S809" s="155"/>
      <c r="T809" s="155"/>
      <c r="U809" s="31">
        <v>135272.47871658538</v>
      </c>
      <c r="V809" s="31">
        <v>992743</v>
      </c>
      <c r="W809" s="31">
        <v>136.26132716784238</v>
      </c>
      <c r="X809" s="31"/>
      <c r="Y809" s="31">
        <v>-1.9261722431763957</v>
      </c>
      <c r="Z809" s="259"/>
      <c r="AA809" s="252">
        <f t="shared" si="66"/>
        <v>0</v>
      </c>
      <c r="AB809" s="252">
        <f t="shared" si="67"/>
        <v>0</v>
      </c>
      <c r="AC809" s="252">
        <f t="shared" si="68"/>
        <v>0</v>
      </c>
      <c r="AD809" s="252">
        <f t="shared" si="69"/>
        <v>0</v>
      </c>
      <c r="AE809" s="252">
        <f t="shared" si="70"/>
        <v>0</v>
      </c>
      <c r="AF809" s="273">
        <f t="shared" si="71"/>
        <v>0</v>
      </c>
    </row>
    <row r="810" spans="1:32" ht="20.100000000000001" customHeight="1">
      <c r="A810" s="186">
        <v>1998</v>
      </c>
      <c r="B810" s="96">
        <v>123410.74609375029</v>
      </c>
      <c r="C810" s="96">
        <v>1031171</v>
      </c>
      <c r="D810" s="765">
        <v>119.68019474340366</v>
      </c>
      <c r="E810" s="765"/>
      <c r="F810" s="765">
        <v>-12.168626835708579</v>
      </c>
      <c r="G810" s="766"/>
      <c r="H810" s="155"/>
      <c r="I810" s="155"/>
      <c r="J810" s="155"/>
      <c r="K810" s="155"/>
      <c r="L810" s="155"/>
      <c r="M810" s="155"/>
      <c r="N810" s="155"/>
      <c r="O810" s="155"/>
      <c r="P810" s="155"/>
      <c r="Q810" s="155"/>
      <c r="R810" s="155"/>
      <c r="S810" s="155"/>
      <c r="T810" s="155"/>
      <c r="U810" s="31">
        <v>123410.74609375029</v>
      </c>
      <c r="V810" s="31">
        <v>1031171</v>
      </c>
      <c r="W810" s="31">
        <v>119.68019474340366</v>
      </c>
      <c r="X810" s="31"/>
      <c r="Y810" s="31">
        <v>-12.168626835708579</v>
      </c>
      <c r="Z810" s="259"/>
      <c r="AA810" s="252">
        <f t="shared" si="66"/>
        <v>0</v>
      </c>
      <c r="AB810" s="252">
        <f t="shared" si="67"/>
        <v>0</v>
      </c>
      <c r="AC810" s="252">
        <f t="shared" si="68"/>
        <v>0</v>
      </c>
      <c r="AD810" s="252">
        <f t="shared" si="69"/>
        <v>0</v>
      </c>
      <c r="AE810" s="252">
        <f t="shared" si="70"/>
        <v>0</v>
      </c>
      <c r="AF810" s="273">
        <f t="shared" si="71"/>
        <v>0</v>
      </c>
    </row>
    <row r="811" spans="1:32" ht="20.100000000000001" customHeight="1">
      <c r="A811" s="186">
        <v>1999</v>
      </c>
      <c r="B811" s="96">
        <v>141986.99131895846</v>
      </c>
      <c r="C811" s="96">
        <v>1071141</v>
      </c>
      <c r="D811" s="765">
        <v>132.55677013479874</v>
      </c>
      <c r="E811" s="765"/>
      <c r="F811" s="765">
        <v>10.759153107164195</v>
      </c>
      <c r="G811" s="766"/>
      <c r="H811" s="155"/>
      <c r="I811" s="155"/>
      <c r="J811" s="155"/>
      <c r="K811" s="155"/>
      <c r="L811" s="155"/>
      <c r="M811" s="155"/>
      <c r="N811" s="155"/>
      <c r="O811" s="155"/>
      <c r="P811" s="155"/>
      <c r="Q811" s="155"/>
      <c r="R811" s="155"/>
      <c r="S811" s="155"/>
      <c r="T811" s="155"/>
      <c r="U811" s="31">
        <v>141986.99131895846</v>
      </c>
      <c r="V811" s="31">
        <v>1071141</v>
      </c>
      <c r="W811" s="31">
        <v>132.55677013479874</v>
      </c>
      <c r="X811" s="31"/>
      <c r="Y811" s="31">
        <v>10.759153107164195</v>
      </c>
      <c r="Z811" s="259"/>
      <c r="AA811" s="252">
        <f t="shared" si="66"/>
        <v>0</v>
      </c>
      <c r="AB811" s="252">
        <f t="shared" si="67"/>
        <v>0</v>
      </c>
      <c r="AC811" s="252">
        <f t="shared" si="68"/>
        <v>0</v>
      </c>
      <c r="AD811" s="252">
        <f t="shared" si="69"/>
        <v>0</v>
      </c>
      <c r="AE811" s="252">
        <f t="shared" si="70"/>
        <v>0</v>
      </c>
      <c r="AF811" s="273">
        <f t="shared" si="71"/>
        <v>0</v>
      </c>
    </row>
    <row r="812" spans="1:32" ht="20.100000000000001" customHeight="1">
      <c r="A812" s="186">
        <v>2000</v>
      </c>
      <c r="B812" s="96">
        <v>187835.83924312299</v>
      </c>
      <c r="C812" s="96">
        <v>1112716</v>
      </c>
      <c r="D812" s="765">
        <v>168.8084284247939</v>
      </c>
      <c r="E812" s="765"/>
      <c r="F812" s="765">
        <v>27.34802473923466</v>
      </c>
      <c r="G812" s="766"/>
      <c r="H812" s="155"/>
      <c r="I812" s="155"/>
      <c r="J812" s="155"/>
      <c r="K812" s="155"/>
      <c r="L812" s="155"/>
      <c r="M812" s="155"/>
      <c r="N812" s="155"/>
      <c r="O812" s="155"/>
      <c r="P812" s="155"/>
      <c r="Q812" s="155"/>
      <c r="R812" s="155"/>
      <c r="S812" s="155"/>
      <c r="T812" s="155"/>
      <c r="U812" s="31">
        <v>187835.83924312299</v>
      </c>
      <c r="V812" s="31">
        <v>1112716</v>
      </c>
      <c r="W812" s="31">
        <v>168.8084284247939</v>
      </c>
      <c r="X812" s="31"/>
      <c r="Y812" s="31">
        <v>27.34802473923466</v>
      </c>
      <c r="Z812" s="259"/>
      <c r="AA812" s="252">
        <f t="shared" si="66"/>
        <v>0</v>
      </c>
      <c r="AB812" s="252">
        <f t="shared" si="67"/>
        <v>0</v>
      </c>
      <c r="AC812" s="252">
        <f t="shared" si="68"/>
        <v>0</v>
      </c>
      <c r="AD812" s="252">
        <f t="shared" si="69"/>
        <v>0</v>
      </c>
      <c r="AE812" s="252">
        <f t="shared" si="70"/>
        <v>0</v>
      </c>
      <c r="AF812" s="273">
        <f t="shared" si="71"/>
        <v>0</v>
      </c>
    </row>
    <row r="813" spans="1:32" ht="20.100000000000001" customHeight="1">
      <c r="A813" s="186">
        <v>2001</v>
      </c>
      <c r="B813" s="96">
        <v>177844.56060326804</v>
      </c>
      <c r="C813" s="96">
        <v>1155963</v>
      </c>
      <c r="D813" s="765">
        <v>153.8496998634628</v>
      </c>
      <c r="E813" s="765"/>
      <c r="F813" s="765">
        <v>-8.8613635592226245</v>
      </c>
      <c r="G813" s="766"/>
      <c r="H813" s="155"/>
      <c r="I813" s="155"/>
      <c r="J813" s="155"/>
      <c r="K813" s="155"/>
      <c r="L813" s="155"/>
      <c r="M813" s="155"/>
      <c r="N813" s="155"/>
      <c r="O813" s="155"/>
      <c r="P813" s="155"/>
      <c r="Q813" s="155"/>
      <c r="R813" s="155"/>
      <c r="S813" s="155"/>
      <c r="T813" s="155"/>
      <c r="U813" s="31">
        <v>177844.56060326804</v>
      </c>
      <c r="V813" s="31">
        <v>1155963</v>
      </c>
      <c r="W813" s="31">
        <v>153.8496998634628</v>
      </c>
      <c r="X813" s="31"/>
      <c r="Y813" s="31">
        <v>-8.8613635592226245</v>
      </c>
      <c r="Z813" s="259"/>
      <c r="AA813" s="252">
        <f t="shared" si="66"/>
        <v>0</v>
      </c>
      <c r="AB813" s="252">
        <f t="shared" si="67"/>
        <v>0</v>
      </c>
      <c r="AC813" s="252">
        <f t="shared" si="68"/>
        <v>0</v>
      </c>
      <c r="AD813" s="252">
        <f t="shared" si="69"/>
        <v>0</v>
      </c>
      <c r="AE813" s="252">
        <f t="shared" si="70"/>
        <v>0</v>
      </c>
      <c r="AF813" s="273">
        <f t="shared" si="71"/>
        <v>0</v>
      </c>
    </row>
    <row r="814" spans="1:32" ht="20.100000000000001" customHeight="1">
      <c r="A814" s="186">
        <v>2002</v>
      </c>
      <c r="B814" s="96">
        <v>187017.81035811896</v>
      </c>
      <c r="C814" s="96">
        <v>1206685</v>
      </c>
      <c r="D814" s="765">
        <v>154.98478091475317</v>
      </c>
      <c r="E814" s="765"/>
      <c r="F814" s="765">
        <v>0.73778567803364581</v>
      </c>
      <c r="G814" s="766"/>
      <c r="H814" s="155"/>
      <c r="I814" s="155"/>
      <c r="J814" s="155"/>
      <c r="K814" s="155"/>
      <c r="L814" s="155"/>
      <c r="M814" s="155"/>
      <c r="N814" s="155"/>
      <c r="O814" s="155"/>
      <c r="P814" s="155"/>
      <c r="Q814" s="155"/>
      <c r="R814" s="155"/>
      <c r="S814" s="155"/>
      <c r="T814" s="155"/>
      <c r="U814" s="31">
        <v>187017.81035811896</v>
      </c>
      <c r="V814" s="31">
        <v>1206685</v>
      </c>
      <c r="W814" s="31">
        <v>154.98478091475317</v>
      </c>
      <c r="X814" s="31"/>
      <c r="Y814" s="31">
        <v>0.73778567803364581</v>
      </c>
      <c r="Z814" s="259"/>
      <c r="AA814" s="252">
        <f t="shared" si="66"/>
        <v>0</v>
      </c>
      <c r="AB814" s="252">
        <f t="shared" si="67"/>
        <v>0</v>
      </c>
      <c r="AC814" s="252">
        <f t="shared" si="68"/>
        <v>0</v>
      </c>
      <c r="AD814" s="252">
        <f t="shared" si="69"/>
        <v>0</v>
      </c>
      <c r="AE814" s="252">
        <f t="shared" si="70"/>
        <v>0</v>
      </c>
      <c r="AF814" s="273">
        <f t="shared" si="71"/>
        <v>0</v>
      </c>
    </row>
    <row r="815" spans="1:32" ht="20.100000000000001" customHeight="1">
      <c r="A815" s="186">
        <v>2003</v>
      </c>
      <c r="B815" s="96">
        <v>222064.04890230001</v>
      </c>
      <c r="C815" s="96">
        <v>1259720</v>
      </c>
      <c r="D815" s="765">
        <v>176.2804820930842</v>
      </c>
      <c r="E815" s="765"/>
      <c r="F815" s="765">
        <v>13.740511198995975</v>
      </c>
      <c r="G815" s="766"/>
      <c r="H815" s="155"/>
      <c r="I815" s="155"/>
      <c r="J815" s="155"/>
      <c r="K815" s="155"/>
      <c r="L815" s="155"/>
      <c r="M815" s="155"/>
      <c r="N815" s="155"/>
      <c r="O815" s="155"/>
      <c r="P815" s="155"/>
      <c r="Q815" s="155"/>
      <c r="R815" s="155"/>
      <c r="S815" s="155"/>
      <c r="T815" s="155"/>
      <c r="U815" s="31">
        <v>222064.04890230001</v>
      </c>
      <c r="V815" s="31">
        <v>1259720</v>
      </c>
      <c r="W815" s="31">
        <v>176.2804820930842</v>
      </c>
      <c r="X815" s="31"/>
      <c r="Y815" s="31">
        <v>13.740511198995975</v>
      </c>
      <c r="Z815" s="259"/>
      <c r="AA815" s="252">
        <f t="shared" si="66"/>
        <v>0</v>
      </c>
      <c r="AB815" s="252">
        <f t="shared" si="67"/>
        <v>0</v>
      </c>
      <c r="AC815" s="252">
        <f t="shared" si="68"/>
        <v>0</v>
      </c>
      <c r="AD815" s="252">
        <f t="shared" si="69"/>
        <v>0</v>
      </c>
      <c r="AE815" s="252">
        <f t="shared" si="70"/>
        <v>0</v>
      </c>
      <c r="AF815" s="273">
        <f t="shared" si="71"/>
        <v>0</v>
      </c>
    </row>
    <row r="816" spans="1:32" ht="20.100000000000001" customHeight="1">
      <c r="A816" s="186">
        <v>2004</v>
      </c>
      <c r="B816" s="96">
        <v>291134.94220200001</v>
      </c>
      <c r="C816" s="96">
        <v>1315179</v>
      </c>
      <c r="D816" s="765">
        <v>221.36526069987431</v>
      </c>
      <c r="E816" s="765"/>
      <c r="F816" s="765">
        <v>25.575592981974765</v>
      </c>
      <c r="G816" s="766"/>
      <c r="H816" s="155"/>
      <c r="I816" s="155"/>
      <c r="J816" s="155"/>
      <c r="K816" s="155"/>
      <c r="L816" s="155"/>
      <c r="M816" s="155"/>
      <c r="N816" s="155"/>
      <c r="O816" s="155"/>
      <c r="P816" s="155"/>
      <c r="Q816" s="155"/>
      <c r="R816" s="155"/>
      <c r="S816" s="155"/>
      <c r="T816" s="155"/>
      <c r="U816" s="31">
        <v>291134.94220200001</v>
      </c>
      <c r="V816" s="31">
        <v>1315179</v>
      </c>
      <c r="W816" s="31">
        <v>221.36526069987431</v>
      </c>
      <c r="X816" s="31"/>
      <c r="Y816" s="31">
        <v>25.575592981974765</v>
      </c>
      <c r="Z816" s="259"/>
      <c r="AA816" s="252">
        <f t="shared" si="66"/>
        <v>0</v>
      </c>
      <c r="AB816" s="252">
        <f t="shared" si="67"/>
        <v>0</v>
      </c>
      <c r="AC816" s="252">
        <f t="shared" si="68"/>
        <v>0</v>
      </c>
      <c r="AD816" s="252">
        <f t="shared" si="69"/>
        <v>0</v>
      </c>
      <c r="AE816" s="252">
        <f t="shared" si="70"/>
        <v>0</v>
      </c>
      <c r="AF816" s="273">
        <f t="shared" si="71"/>
        <v>0</v>
      </c>
    </row>
    <row r="817" spans="1:32" ht="20.100000000000001" customHeight="1">
      <c r="A817" s="186">
        <v>2005</v>
      </c>
      <c r="B817" s="96">
        <v>383430.31921300001</v>
      </c>
      <c r="C817" s="96">
        <v>1374169</v>
      </c>
      <c r="D817" s="765">
        <v>279.02704777432763</v>
      </c>
      <c r="E817" s="765"/>
      <c r="F817" s="765">
        <v>26.048254767775347</v>
      </c>
      <c r="G817" s="766"/>
      <c r="H817" s="155"/>
      <c r="I817" s="155"/>
      <c r="J817" s="155"/>
      <c r="K817" s="155"/>
      <c r="L817" s="155"/>
      <c r="M817" s="155"/>
      <c r="N817" s="155"/>
      <c r="O817" s="155"/>
      <c r="P817" s="155"/>
      <c r="Q817" s="155"/>
      <c r="R817" s="155"/>
      <c r="S817" s="155"/>
      <c r="T817" s="155"/>
      <c r="U817" s="31">
        <v>383430.31921300001</v>
      </c>
      <c r="V817" s="31">
        <v>1374169</v>
      </c>
      <c r="W817" s="31">
        <v>279.02704777432763</v>
      </c>
      <c r="X817" s="31"/>
      <c r="Y817" s="31">
        <v>26.048254767775347</v>
      </c>
      <c r="Z817" s="259"/>
      <c r="AA817" s="252">
        <f t="shared" si="66"/>
        <v>0</v>
      </c>
      <c r="AB817" s="252">
        <f t="shared" si="67"/>
        <v>0</v>
      </c>
      <c r="AC817" s="252">
        <f t="shared" si="68"/>
        <v>0</v>
      </c>
      <c r="AD817" s="252">
        <f t="shared" si="69"/>
        <v>0</v>
      </c>
      <c r="AE817" s="252">
        <f t="shared" si="70"/>
        <v>0</v>
      </c>
      <c r="AF817" s="273">
        <f t="shared" si="71"/>
        <v>0</v>
      </c>
    </row>
    <row r="818" spans="1:32" ht="20.100000000000001" customHeight="1">
      <c r="A818" s="186">
        <v>2006</v>
      </c>
      <c r="B818" s="96">
        <v>492249.534591</v>
      </c>
      <c r="C818" s="96">
        <v>1461479</v>
      </c>
      <c r="D818" s="765">
        <v>336.81601623492367</v>
      </c>
      <c r="E818" s="765"/>
      <c r="F818" s="765">
        <v>20.710884095843923</v>
      </c>
      <c r="G818" s="766"/>
      <c r="H818" s="155"/>
      <c r="I818" s="155"/>
      <c r="J818" s="155"/>
      <c r="K818" s="155"/>
      <c r="L818" s="155"/>
      <c r="M818" s="155"/>
      <c r="N818" s="155"/>
      <c r="O818" s="155"/>
      <c r="P818" s="155"/>
      <c r="Q818" s="155"/>
      <c r="R818" s="155"/>
      <c r="S818" s="155"/>
      <c r="T818" s="155"/>
      <c r="U818" s="31">
        <v>492249.534591</v>
      </c>
      <c r="V818" s="31">
        <v>1461479</v>
      </c>
      <c r="W818" s="31">
        <v>336.81601623492367</v>
      </c>
      <c r="X818" s="31"/>
      <c r="Y818" s="31">
        <v>20.710884095843923</v>
      </c>
      <c r="Z818" s="259"/>
      <c r="AA818" s="252">
        <f t="shared" si="66"/>
        <v>0</v>
      </c>
      <c r="AB818" s="252">
        <f t="shared" si="67"/>
        <v>0</v>
      </c>
      <c r="AC818" s="252">
        <f t="shared" si="68"/>
        <v>0</v>
      </c>
      <c r="AD818" s="252">
        <f t="shared" si="69"/>
        <v>0</v>
      </c>
      <c r="AE818" s="252">
        <f t="shared" si="70"/>
        <v>0</v>
      </c>
      <c r="AF818" s="273">
        <f t="shared" si="71"/>
        <v>0</v>
      </c>
    </row>
    <row r="819" spans="1:32" ht="20.100000000000001" customHeight="1">
      <c r="A819" s="186">
        <v>2007</v>
      </c>
      <c r="B819" s="96">
        <v>545367</v>
      </c>
      <c r="C819" s="96">
        <v>1574280</v>
      </c>
      <c r="D819" s="765">
        <v>346.42312676271058</v>
      </c>
      <c r="E819" s="765"/>
      <c r="F819" s="765">
        <v>2.8523318561805269</v>
      </c>
      <c r="G819" s="766"/>
      <c r="H819" s="155"/>
      <c r="I819" s="155"/>
      <c r="J819" s="155"/>
      <c r="K819" s="155"/>
      <c r="L819" s="155"/>
      <c r="M819" s="155"/>
      <c r="N819" s="155"/>
      <c r="O819" s="155"/>
      <c r="P819" s="155"/>
      <c r="Q819" s="155"/>
      <c r="R819" s="155"/>
      <c r="S819" s="155"/>
      <c r="T819" s="155"/>
      <c r="U819" s="31">
        <v>545367</v>
      </c>
      <c r="V819" s="31">
        <v>1574280</v>
      </c>
      <c r="W819" s="31">
        <v>346.42312676271058</v>
      </c>
      <c r="X819" s="31"/>
      <c r="Y819" s="31">
        <v>2.8523318561805269</v>
      </c>
      <c r="Z819" s="259"/>
      <c r="AA819" s="252">
        <f t="shared" si="66"/>
        <v>0</v>
      </c>
      <c r="AB819" s="252">
        <f t="shared" si="67"/>
        <v>0</v>
      </c>
      <c r="AC819" s="252">
        <f t="shared" si="68"/>
        <v>0</v>
      </c>
      <c r="AD819" s="252">
        <f t="shared" si="69"/>
        <v>0</v>
      </c>
      <c r="AE819" s="252">
        <f t="shared" si="70"/>
        <v>0</v>
      </c>
      <c r="AF819" s="273">
        <f t="shared" si="71"/>
        <v>0</v>
      </c>
    </row>
    <row r="820" spans="1:32" ht="20.100000000000001" customHeight="1">
      <c r="A820" s="186">
        <v>2008</v>
      </c>
      <c r="B820" s="96">
        <v>705159.12021122966</v>
      </c>
      <c r="C820" s="96">
        <v>1695788</v>
      </c>
      <c r="D820" s="765">
        <v>415.82976186364664</v>
      </c>
      <c r="E820" s="765"/>
      <c r="F820" s="765">
        <v>20.035219862349862</v>
      </c>
      <c r="G820" s="766"/>
      <c r="H820" s="155"/>
      <c r="I820" s="155"/>
      <c r="J820" s="155"/>
      <c r="K820" s="155"/>
      <c r="L820" s="155"/>
      <c r="M820" s="155"/>
      <c r="N820" s="155"/>
      <c r="O820" s="155"/>
      <c r="P820" s="155"/>
      <c r="Q820" s="155"/>
      <c r="R820" s="155"/>
      <c r="S820" s="155"/>
      <c r="T820" s="155"/>
      <c r="U820" s="31">
        <v>705159.12021122966</v>
      </c>
      <c r="V820" s="31">
        <v>1695788</v>
      </c>
      <c r="W820" s="31">
        <v>415.82976186364664</v>
      </c>
      <c r="X820" s="31"/>
      <c r="Y820" s="31">
        <v>20.035219862349862</v>
      </c>
      <c r="Z820" s="259"/>
      <c r="AA820" s="252">
        <f t="shared" si="66"/>
        <v>0</v>
      </c>
      <c r="AB820" s="252">
        <f t="shared" si="67"/>
        <v>0</v>
      </c>
      <c r="AC820" s="252">
        <f t="shared" si="68"/>
        <v>0</v>
      </c>
      <c r="AD820" s="252">
        <f t="shared" si="69"/>
        <v>0</v>
      </c>
      <c r="AE820" s="252">
        <f t="shared" si="70"/>
        <v>0</v>
      </c>
      <c r="AF820" s="273">
        <f t="shared" si="71"/>
        <v>0</v>
      </c>
    </row>
    <row r="821" spans="1:32" ht="20.100000000000001" customHeight="1">
      <c r="A821" s="186">
        <v>2009</v>
      </c>
      <c r="B821" s="96">
        <v>535310.82681124576</v>
      </c>
      <c r="C821" s="96">
        <v>1826672</v>
      </c>
      <c r="D821" s="765">
        <v>293.05235628448321</v>
      </c>
      <c r="E821" s="765"/>
      <c r="F821" s="765">
        <v>-29.525882185273446</v>
      </c>
      <c r="G821" s="766"/>
      <c r="H821" s="155"/>
      <c r="I821" s="155"/>
      <c r="J821" s="155"/>
      <c r="K821" s="155"/>
      <c r="L821" s="155"/>
      <c r="M821" s="155"/>
      <c r="N821" s="155"/>
      <c r="O821" s="155"/>
      <c r="P821" s="155"/>
      <c r="Q821" s="155"/>
      <c r="R821" s="155"/>
      <c r="S821" s="155"/>
      <c r="T821" s="155"/>
      <c r="U821" s="31">
        <v>535310.82681124576</v>
      </c>
      <c r="V821" s="31">
        <v>1826673</v>
      </c>
      <c r="W821" s="31">
        <v>293.05235628448321</v>
      </c>
      <c r="X821" s="31"/>
      <c r="Y821" s="31">
        <v>-29.525882185273446</v>
      </c>
      <c r="Z821" s="259"/>
      <c r="AA821" s="252">
        <f t="shared" si="66"/>
        <v>0</v>
      </c>
      <c r="AB821" s="252">
        <f t="shared" si="67"/>
        <v>1</v>
      </c>
      <c r="AC821" s="252">
        <f t="shared" si="68"/>
        <v>0</v>
      </c>
      <c r="AD821" s="252">
        <f t="shared" si="69"/>
        <v>0</v>
      </c>
      <c r="AE821" s="252">
        <f t="shared" si="70"/>
        <v>0</v>
      </c>
      <c r="AF821" s="273">
        <f t="shared" si="71"/>
        <v>0</v>
      </c>
    </row>
    <row r="822" spans="1:32" s="27" customFormat="1" ht="20.100000000000001" customHeight="1">
      <c r="A822" s="186" t="s">
        <v>13</v>
      </c>
      <c r="B822" s="96">
        <v>620316.47685125005</v>
      </c>
      <c r="C822" s="96">
        <v>1967658</v>
      </c>
      <c r="D822" s="765">
        <v>315.25609594294099</v>
      </c>
      <c r="E822" s="765"/>
      <c r="F822" s="765">
        <v>7.5767142567873833</v>
      </c>
      <c r="G822" s="766"/>
      <c r="H822" s="155"/>
      <c r="I822" s="155"/>
      <c r="J822" s="155"/>
      <c r="K822" s="155"/>
      <c r="L822" s="155"/>
      <c r="M822" s="155"/>
      <c r="N822" s="155"/>
      <c r="O822" s="155"/>
      <c r="P822" s="155"/>
      <c r="Q822" s="155"/>
      <c r="R822" s="155"/>
      <c r="S822" s="155"/>
      <c r="T822" s="155"/>
      <c r="U822" s="31">
        <v>620316.47685125005</v>
      </c>
      <c r="V822" s="31">
        <v>1967658.9440589999</v>
      </c>
      <c r="W822" s="31">
        <v>315.25609594294099</v>
      </c>
      <c r="X822" s="31"/>
      <c r="Y822" s="31">
        <v>7.5767142567873833</v>
      </c>
      <c r="Z822" s="259"/>
      <c r="AA822" s="252">
        <f t="shared" si="66"/>
        <v>0</v>
      </c>
      <c r="AB822" s="252">
        <f t="shared" si="67"/>
        <v>0.94405899988487363</v>
      </c>
      <c r="AC822" s="252">
        <f t="shared" si="68"/>
        <v>0</v>
      </c>
      <c r="AD822" s="252">
        <f t="shared" si="69"/>
        <v>0</v>
      </c>
      <c r="AE822" s="252">
        <f t="shared" si="70"/>
        <v>0</v>
      </c>
      <c r="AF822" s="273">
        <f t="shared" si="71"/>
        <v>0</v>
      </c>
    </row>
    <row r="823" spans="1:32" ht="20.100000000000001" customHeight="1">
      <c r="A823" s="710" t="s">
        <v>14</v>
      </c>
      <c r="B823" s="711"/>
      <c r="C823" s="711"/>
      <c r="D823" s="711"/>
      <c r="E823" s="711"/>
      <c r="F823" s="711"/>
      <c r="G823" s="712"/>
      <c r="H823" s="364"/>
      <c r="I823" s="364"/>
      <c r="J823" s="364"/>
      <c r="K823" s="364"/>
      <c r="L823" s="364"/>
      <c r="M823" s="364"/>
      <c r="N823" s="364"/>
      <c r="O823" s="364"/>
      <c r="P823" s="364"/>
      <c r="Q823" s="364"/>
      <c r="R823" s="364"/>
      <c r="S823" s="364"/>
      <c r="T823" s="364"/>
      <c r="U823" s="31">
        <v>20.026704318898595</v>
      </c>
      <c r="V823" s="31">
        <v>2.0580889206743649</v>
      </c>
      <c r="W823" s="31">
        <v>28.876374078653896</v>
      </c>
      <c r="X823" s="31">
        <v>10.800000000000011</v>
      </c>
      <c r="Y823" s="31">
        <v>-0.63624936836264112</v>
      </c>
      <c r="Z823" s="259">
        <v>2.0363100671232814</v>
      </c>
      <c r="AA823" s="252">
        <f t="shared" si="66"/>
        <v>20.026704318898595</v>
      </c>
      <c r="AB823" s="252">
        <f t="shared" si="67"/>
        <v>2.0580889206743649</v>
      </c>
      <c r="AC823" s="252">
        <f t="shared" si="68"/>
        <v>28.876374078653896</v>
      </c>
      <c r="AD823" s="252">
        <f t="shared" si="69"/>
        <v>10.800000000000011</v>
      </c>
      <c r="AE823" s="252">
        <f t="shared" si="70"/>
        <v>-0.63624936836264112</v>
      </c>
      <c r="AF823" s="273">
        <f t="shared" si="71"/>
        <v>2.0363100671232814</v>
      </c>
    </row>
    <row r="824" spans="1:32" ht="20.100000000000001" customHeight="1">
      <c r="A824" s="206"/>
      <c r="B824" s="236">
        <f>B822/B782*100-100</f>
        <v>18886.182364995955</v>
      </c>
      <c r="C824" s="236">
        <f t="shared" ref="C824:G824" si="72">C822/C782*100-100</f>
        <v>2849.4371411868751</v>
      </c>
      <c r="D824" s="713">
        <f t="shared" si="72"/>
        <v>543.72191529448082</v>
      </c>
      <c r="E824" s="713" t="e">
        <f t="shared" si="72"/>
        <v>#DIV/0!</v>
      </c>
      <c r="F824" s="713" t="s">
        <v>4</v>
      </c>
      <c r="G824" s="713" t="e">
        <f t="shared" si="72"/>
        <v>#DIV/0!</v>
      </c>
      <c r="H824" s="381"/>
      <c r="I824" s="381"/>
      <c r="J824" s="381"/>
      <c r="K824" s="381"/>
      <c r="L824" s="381"/>
      <c r="M824" s="381"/>
      <c r="N824" s="381"/>
      <c r="O824" s="381"/>
      <c r="P824" s="381"/>
      <c r="Q824" s="381"/>
      <c r="R824" s="381"/>
      <c r="S824" s="381"/>
      <c r="T824" s="381"/>
      <c r="U824" s="31">
        <v>20.026704318898595</v>
      </c>
      <c r="V824" s="31">
        <v>2.0580889206743649</v>
      </c>
      <c r="W824" s="31">
        <v>28.876374078653896</v>
      </c>
      <c r="X824" s="31">
        <v>10.800000000000011</v>
      </c>
      <c r="Y824" s="31">
        <v>-0.63624936836264112</v>
      </c>
      <c r="Z824" s="259">
        <v>2.0363100671232814</v>
      </c>
      <c r="AA824" s="252">
        <f t="shared" si="66"/>
        <v>-18866.155660677057</v>
      </c>
      <c r="AB824" s="252">
        <f t="shared" si="67"/>
        <v>-2847.3790522662007</v>
      </c>
      <c r="AC824" s="252">
        <f t="shared" si="68"/>
        <v>-514.84554121582687</v>
      </c>
      <c r="AD824" s="252" t="e">
        <f t="shared" si="69"/>
        <v>#DIV/0!</v>
      </c>
      <c r="AE824" s="252" t="e">
        <f t="shared" si="70"/>
        <v>#VALUE!</v>
      </c>
      <c r="AF824" s="273" t="e">
        <f t="shared" si="71"/>
        <v>#DIV/0!</v>
      </c>
    </row>
    <row r="825" spans="1:32" s="2" customFormat="1" ht="15" customHeight="1">
      <c r="A825" s="310" t="s">
        <v>15</v>
      </c>
      <c r="B825" s="311"/>
      <c r="C825" s="311"/>
      <c r="D825" s="311"/>
      <c r="E825" s="312"/>
      <c r="F825" s="313"/>
      <c r="G825" s="314"/>
      <c r="H825" s="314"/>
      <c r="I825" s="314"/>
      <c r="J825" s="314"/>
      <c r="K825" s="314"/>
      <c r="L825" s="314"/>
      <c r="M825" s="314"/>
      <c r="N825" s="314"/>
      <c r="O825" s="314"/>
      <c r="P825" s="314"/>
      <c r="Q825" s="314"/>
      <c r="R825" s="314"/>
      <c r="S825" s="314"/>
      <c r="T825" s="314"/>
      <c r="U825" s="9">
        <v>20.026704318898595</v>
      </c>
      <c r="V825" s="9">
        <v>2.0580889206743649</v>
      </c>
      <c r="W825" s="9">
        <v>28.876374078653896</v>
      </c>
      <c r="X825" s="9">
        <v>10.800000000000011</v>
      </c>
      <c r="Y825" s="9">
        <v>-0.63624936836264112</v>
      </c>
      <c r="Z825" s="286">
        <v>2.0363100671232814</v>
      </c>
      <c r="AA825" s="287">
        <f t="shared" si="66"/>
        <v>20.026704318898595</v>
      </c>
      <c r="AB825" s="287">
        <f t="shared" si="67"/>
        <v>2.0580889206743649</v>
      </c>
      <c r="AC825" s="287">
        <f t="shared" si="68"/>
        <v>28.876374078653896</v>
      </c>
      <c r="AD825" s="287">
        <f t="shared" si="69"/>
        <v>10.800000000000011</v>
      </c>
      <c r="AE825" s="287">
        <f t="shared" si="70"/>
        <v>-0.63624936836264112</v>
      </c>
      <c r="AF825" s="288">
        <f t="shared" si="71"/>
        <v>2.0363100671232814</v>
      </c>
    </row>
    <row r="826" spans="1:32" s="2" customFormat="1" ht="15" customHeight="1">
      <c r="A826" s="315" t="s">
        <v>263</v>
      </c>
      <c r="B826" s="316"/>
      <c r="C826" s="316"/>
      <c r="D826" s="316"/>
      <c r="E826" s="317"/>
      <c r="F826" s="317"/>
      <c r="G826" s="316"/>
      <c r="H826" s="316"/>
      <c r="I826" s="316"/>
      <c r="J826" s="316"/>
      <c r="K826" s="316"/>
      <c r="L826" s="316"/>
      <c r="M826" s="316"/>
      <c r="N826" s="316"/>
      <c r="O826" s="316"/>
      <c r="P826" s="316"/>
      <c r="Q826" s="316"/>
      <c r="R826" s="316"/>
      <c r="S826" s="316"/>
      <c r="T826" s="316"/>
      <c r="U826" s="9">
        <v>20.026704318898595</v>
      </c>
      <c r="V826" s="9">
        <v>2.0580889206743649</v>
      </c>
      <c r="W826" s="9">
        <v>28.876374078653896</v>
      </c>
      <c r="X826" s="9">
        <v>10.800000000000011</v>
      </c>
      <c r="Y826" s="9">
        <v>-0.63624936836264112</v>
      </c>
      <c r="Z826" s="286">
        <v>2.0363100671232814</v>
      </c>
      <c r="AA826" s="287">
        <f t="shared" si="66"/>
        <v>20.026704318898595</v>
      </c>
      <c r="AB826" s="287">
        <f t="shared" si="67"/>
        <v>2.0580889206743649</v>
      </c>
      <c r="AC826" s="287">
        <f t="shared" si="68"/>
        <v>28.876374078653896</v>
      </c>
      <c r="AD826" s="287">
        <f t="shared" si="69"/>
        <v>10.800000000000011</v>
      </c>
      <c r="AE826" s="287">
        <f t="shared" si="70"/>
        <v>-0.63624936836264112</v>
      </c>
      <c r="AF826" s="288">
        <f t="shared" si="71"/>
        <v>2.0363100671232814</v>
      </c>
    </row>
    <row r="827" spans="1:32" s="44" customFormat="1" ht="15" customHeight="1">
      <c r="A827" s="318" t="s">
        <v>269</v>
      </c>
      <c r="B827" s="319"/>
      <c r="C827" s="319"/>
      <c r="D827" s="320"/>
      <c r="E827" s="320"/>
      <c r="F827" s="320"/>
      <c r="G827" s="320"/>
      <c r="H827" s="320"/>
      <c r="I827" s="320"/>
      <c r="J827" s="320"/>
      <c r="K827" s="320"/>
      <c r="L827" s="320"/>
      <c r="M827" s="320"/>
      <c r="N827" s="320"/>
      <c r="O827" s="320"/>
      <c r="P827" s="320"/>
      <c r="Q827" s="320"/>
      <c r="R827" s="320"/>
      <c r="S827" s="320"/>
      <c r="T827" s="320"/>
      <c r="U827" s="9">
        <v>20.026704318898595</v>
      </c>
      <c r="V827" s="9">
        <v>2.0580889206743649</v>
      </c>
      <c r="W827" s="9">
        <v>28.876374078653896</v>
      </c>
      <c r="X827" s="9">
        <v>10.800000000000011</v>
      </c>
      <c r="Y827" s="9">
        <v>-0.63624936836264112</v>
      </c>
      <c r="Z827" s="286">
        <v>2.0363100671232814</v>
      </c>
      <c r="AA827" s="287">
        <f t="shared" si="66"/>
        <v>20.026704318898595</v>
      </c>
      <c r="AB827" s="287">
        <f t="shared" si="67"/>
        <v>2.0580889206743649</v>
      </c>
      <c r="AC827" s="287">
        <f t="shared" si="68"/>
        <v>28.876374078653896</v>
      </c>
      <c r="AD827" s="287">
        <f t="shared" si="69"/>
        <v>10.800000000000011</v>
      </c>
      <c r="AE827" s="287">
        <f t="shared" si="70"/>
        <v>-0.63624936836264112</v>
      </c>
      <c r="AF827" s="288">
        <f t="shared" si="71"/>
        <v>2.0363100671232814</v>
      </c>
    </row>
    <row r="828" spans="1:32" s="6" customFormat="1" ht="39.950000000000003" customHeight="1">
      <c r="A828" s="707" t="s">
        <v>199</v>
      </c>
      <c r="B828" s="707"/>
      <c r="C828" s="707"/>
      <c r="D828" s="707"/>
      <c r="E828" s="707"/>
      <c r="F828" s="707"/>
      <c r="G828" s="707"/>
      <c r="H828" s="372"/>
      <c r="I828" s="372"/>
      <c r="J828" s="372"/>
      <c r="K828" s="372"/>
      <c r="L828" s="372"/>
      <c r="M828" s="372"/>
      <c r="N828" s="372"/>
      <c r="O828" s="372"/>
      <c r="P828" s="372"/>
      <c r="Q828" s="372"/>
      <c r="R828" s="372"/>
      <c r="S828" s="372"/>
      <c r="T828" s="372"/>
      <c r="U828" s="109">
        <v>20.026704318898595</v>
      </c>
      <c r="V828" s="109">
        <v>2.0580889206743649</v>
      </c>
      <c r="W828" s="109">
        <v>28.876374078653896</v>
      </c>
      <c r="X828" s="109">
        <v>10.800000000000011</v>
      </c>
      <c r="Y828" s="109">
        <v>-0.63624936836264112</v>
      </c>
      <c r="Z828" s="365">
        <v>2.0363100671232814</v>
      </c>
      <c r="AA828" s="366">
        <f t="shared" si="66"/>
        <v>20.026704318898595</v>
      </c>
      <c r="AB828" s="366">
        <f t="shared" si="67"/>
        <v>2.0580889206743649</v>
      </c>
      <c r="AC828" s="366">
        <f t="shared" si="68"/>
        <v>28.876374078653896</v>
      </c>
      <c r="AD828" s="366">
        <f t="shared" si="69"/>
        <v>10.800000000000011</v>
      </c>
      <c r="AE828" s="366">
        <f t="shared" si="70"/>
        <v>-0.63624936836264112</v>
      </c>
      <c r="AF828" s="367">
        <f t="shared" si="71"/>
        <v>2.0363100671232814</v>
      </c>
    </row>
    <row r="829" spans="1:32" s="211" customFormat="1" ht="15" customHeight="1">
      <c r="A829" s="209" t="s">
        <v>293</v>
      </c>
      <c r="B829" s="210"/>
      <c r="C829" s="210"/>
      <c r="D829" s="210"/>
      <c r="E829" s="210"/>
      <c r="F829" s="210"/>
      <c r="G829" s="210"/>
      <c r="H829" s="210"/>
      <c r="I829" s="210"/>
      <c r="J829" s="210"/>
      <c r="K829" s="210"/>
      <c r="L829" s="210"/>
      <c r="M829" s="210"/>
      <c r="N829" s="210"/>
      <c r="O829" s="210"/>
      <c r="P829" s="210"/>
      <c r="Q829" s="210"/>
      <c r="R829" s="210"/>
      <c r="S829" s="210"/>
      <c r="T829" s="210"/>
      <c r="U829" s="31">
        <v>43628.626772721072</v>
      </c>
      <c r="V829" s="31">
        <v>99.684180160320651</v>
      </c>
      <c r="W829" s="31">
        <v>38215.605839260817</v>
      </c>
      <c r="X829" s="31">
        <v>497.12838702895039</v>
      </c>
      <c r="Y829" s="31">
        <v>283.13053833519973</v>
      </c>
      <c r="Z829" s="259">
        <v>4533.0778279357828</v>
      </c>
      <c r="AA829" s="252">
        <f t="shared" si="66"/>
        <v>43628.626772721072</v>
      </c>
      <c r="AB829" s="252">
        <f t="shared" si="67"/>
        <v>99.684180160320651</v>
      </c>
      <c r="AC829" s="252">
        <f t="shared" si="68"/>
        <v>38215.605839260817</v>
      </c>
      <c r="AD829" s="252">
        <f t="shared" si="69"/>
        <v>497.12838702895039</v>
      </c>
      <c r="AE829" s="252">
        <f t="shared" si="70"/>
        <v>283.13053833519973</v>
      </c>
      <c r="AF829" s="273">
        <f t="shared" si="71"/>
        <v>4533.0778279357828</v>
      </c>
    </row>
    <row r="830" spans="1:32" s="211" customFormat="1" ht="15" customHeight="1">
      <c r="A830" s="209"/>
      <c r="B830" s="210"/>
      <c r="C830" s="210"/>
      <c r="D830" s="210"/>
      <c r="E830" s="210"/>
      <c r="F830" s="210"/>
      <c r="G830" s="210"/>
      <c r="H830" s="210"/>
      <c r="I830" s="210"/>
      <c r="J830" s="210"/>
      <c r="K830" s="210"/>
      <c r="L830" s="210"/>
      <c r="M830" s="210"/>
      <c r="N830" s="210"/>
      <c r="O830" s="210"/>
      <c r="P830" s="210"/>
      <c r="Q830" s="210"/>
      <c r="R830" s="210"/>
      <c r="S830" s="210"/>
      <c r="T830" s="210"/>
      <c r="U830" s="31"/>
      <c r="V830" s="31"/>
      <c r="W830" s="31"/>
      <c r="X830" s="31"/>
      <c r="Y830" s="31"/>
      <c r="Z830" s="259"/>
      <c r="AA830" s="252"/>
      <c r="AB830" s="252"/>
      <c r="AC830" s="252"/>
      <c r="AD830" s="252"/>
      <c r="AE830" s="252"/>
      <c r="AF830" s="273"/>
    </row>
    <row r="831" spans="1:32" ht="24.95" customHeight="1">
      <c r="A831" s="748" t="s">
        <v>286</v>
      </c>
      <c r="B831" s="748"/>
      <c r="C831" s="748"/>
      <c r="D831" s="748"/>
      <c r="E831" s="748"/>
      <c r="F831" s="748"/>
      <c r="G831" s="748"/>
      <c r="H831" s="114"/>
      <c r="I831" s="114"/>
      <c r="J831" s="114"/>
      <c r="K831" s="114"/>
      <c r="L831" s="114"/>
      <c r="M831" s="114"/>
      <c r="N831" s="114"/>
      <c r="O831" s="114"/>
      <c r="P831" s="114"/>
      <c r="Q831" s="114"/>
      <c r="R831" s="114"/>
      <c r="S831" s="114"/>
      <c r="T831" s="114"/>
      <c r="U831" s="31">
        <v>20.026704318898595</v>
      </c>
      <c r="V831" s="31">
        <v>2.0580889206743649</v>
      </c>
      <c r="W831" s="31">
        <v>28.876374078653896</v>
      </c>
      <c r="X831" s="31">
        <v>10.800000000000011</v>
      </c>
      <c r="Y831" s="31">
        <v>-0.63624936836264112</v>
      </c>
      <c r="Z831" s="259">
        <v>2.0363100671232814</v>
      </c>
      <c r="AA831" s="252">
        <f t="shared" si="66"/>
        <v>20.026704318898595</v>
      </c>
      <c r="AB831" s="252">
        <f t="shared" si="67"/>
        <v>2.0580889206743649</v>
      </c>
      <c r="AC831" s="252">
        <f t="shared" si="68"/>
        <v>28.876374078653896</v>
      </c>
      <c r="AD831" s="252">
        <f t="shared" si="69"/>
        <v>10.800000000000011</v>
      </c>
      <c r="AE831" s="252">
        <f t="shared" si="70"/>
        <v>-0.63624936836264112</v>
      </c>
      <c r="AF831" s="273">
        <f t="shared" si="71"/>
        <v>2.0363100671232814</v>
      </c>
    </row>
    <row r="832" spans="1:32" ht="24.95" customHeight="1">
      <c r="A832" s="749" t="s">
        <v>6</v>
      </c>
      <c r="B832" s="204" t="s">
        <v>44</v>
      </c>
      <c r="C832" s="204" t="s">
        <v>45</v>
      </c>
      <c r="D832" s="751" t="s">
        <v>46</v>
      </c>
      <c r="E832" s="751"/>
      <c r="F832" s="751" t="s">
        <v>47</v>
      </c>
      <c r="G832" s="752"/>
      <c r="H832" s="200"/>
      <c r="I832" s="200"/>
      <c r="J832" s="200"/>
      <c r="K832" s="200"/>
      <c r="L832" s="200"/>
      <c r="M832" s="200"/>
      <c r="N832" s="200"/>
      <c r="O832" s="200"/>
      <c r="P832" s="200"/>
      <c r="Q832" s="200"/>
      <c r="R832" s="200"/>
      <c r="S832" s="200"/>
      <c r="T832" s="200"/>
      <c r="U832" s="31">
        <v>20.026704318898595</v>
      </c>
      <c r="V832" s="31">
        <v>2.0580889206743649</v>
      </c>
      <c r="W832" s="31">
        <v>28.876374078653896</v>
      </c>
      <c r="X832" s="31">
        <v>10.800000000000011</v>
      </c>
      <c r="Y832" s="31">
        <v>-0.63624936836264112</v>
      </c>
      <c r="Z832" s="259">
        <v>2.0363100671232814</v>
      </c>
      <c r="AA832" s="252" t="e">
        <f t="shared" si="66"/>
        <v>#VALUE!</v>
      </c>
      <c r="AB832" s="252" t="e">
        <f t="shared" si="67"/>
        <v>#VALUE!</v>
      </c>
      <c r="AC832" s="252" t="e">
        <f t="shared" si="68"/>
        <v>#VALUE!</v>
      </c>
      <c r="AD832" s="252">
        <f t="shared" si="69"/>
        <v>10.800000000000011</v>
      </c>
      <c r="AE832" s="252" t="e">
        <f t="shared" si="70"/>
        <v>#VALUE!</v>
      </c>
      <c r="AF832" s="273">
        <f t="shared" si="71"/>
        <v>2.0363100671232814</v>
      </c>
    </row>
    <row r="833" spans="1:32" ht="15" customHeight="1">
      <c r="A833" s="750"/>
      <c r="B833" s="161" t="s">
        <v>17</v>
      </c>
      <c r="C833" s="332" t="s">
        <v>3</v>
      </c>
      <c r="D833" s="747" t="s">
        <v>49</v>
      </c>
      <c r="E833" s="747"/>
      <c r="F833" s="747" t="s">
        <v>2</v>
      </c>
      <c r="G833" s="769"/>
      <c r="H833" s="153"/>
      <c r="I833" s="153"/>
      <c r="J833" s="153"/>
      <c r="K833" s="153"/>
      <c r="L833" s="153"/>
      <c r="M833" s="153"/>
      <c r="N833" s="153"/>
      <c r="O833" s="153"/>
      <c r="P833" s="153"/>
      <c r="Q833" s="153"/>
      <c r="R833" s="153"/>
      <c r="S833" s="153"/>
      <c r="T833" s="153"/>
      <c r="U833" s="31">
        <v>20.026704318898595</v>
      </c>
      <c r="V833" s="31">
        <v>2.0580889206743649</v>
      </c>
      <c r="W833" s="31">
        <v>28.876374078653896</v>
      </c>
      <c r="X833" s="31">
        <v>10.800000000000011</v>
      </c>
      <c r="Y833" s="31">
        <v>-0.63624936836264112</v>
      </c>
      <c r="Z833" s="259">
        <v>2.0363100671232814</v>
      </c>
      <c r="AA833" s="252" t="e">
        <f t="shared" si="66"/>
        <v>#VALUE!</v>
      </c>
      <c r="AB833" s="252" t="e">
        <f t="shared" si="67"/>
        <v>#VALUE!</v>
      </c>
      <c r="AC833" s="252" t="e">
        <f t="shared" si="68"/>
        <v>#VALUE!</v>
      </c>
      <c r="AD833" s="252">
        <f t="shared" si="69"/>
        <v>10.800000000000011</v>
      </c>
      <c r="AE833" s="252" t="e">
        <f t="shared" si="70"/>
        <v>#VALUE!</v>
      </c>
      <c r="AF833" s="273">
        <f t="shared" si="71"/>
        <v>2.0363100671232814</v>
      </c>
    </row>
    <row r="834" spans="1:32" ht="20.100000000000001" customHeight="1">
      <c r="A834" s="186">
        <v>1980</v>
      </c>
      <c r="B834" s="96">
        <v>239372.84320797148</v>
      </c>
      <c r="C834" s="96">
        <v>420455</v>
      </c>
      <c r="D834" s="765">
        <v>569.31857917725199</v>
      </c>
      <c r="E834" s="765"/>
      <c r="F834" s="765" t="s">
        <v>4</v>
      </c>
      <c r="G834" s="766"/>
      <c r="H834" s="155"/>
      <c r="I834" s="155"/>
      <c r="J834" s="155"/>
      <c r="K834" s="155"/>
      <c r="L834" s="155"/>
      <c r="M834" s="155"/>
      <c r="N834" s="155"/>
      <c r="O834" s="155"/>
      <c r="P834" s="155"/>
      <c r="Q834" s="155"/>
      <c r="R834" s="155"/>
      <c r="S834" s="155"/>
      <c r="T834" s="155"/>
      <c r="U834" s="31">
        <v>239372.84320797148</v>
      </c>
      <c r="V834" s="31">
        <v>420455</v>
      </c>
      <c r="W834" s="31">
        <v>569.31857917725199</v>
      </c>
      <c r="X834" s="31"/>
      <c r="Y834" s="31" t="s">
        <v>4</v>
      </c>
      <c r="Z834" s="259"/>
      <c r="AA834" s="252">
        <f t="shared" si="66"/>
        <v>0</v>
      </c>
      <c r="AB834" s="252">
        <f t="shared" si="67"/>
        <v>0</v>
      </c>
      <c r="AC834" s="252">
        <f t="shared" si="68"/>
        <v>0</v>
      </c>
      <c r="AD834" s="252">
        <f t="shared" si="69"/>
        <v>0</v>
      </c>
      <c r="AE834" s="252" t="e">
        <f t="shared" si="70"/>
        <v>#VALUE!</v>
      </c>
      <c r="AF834" s="273">
        <f t="shared" si="71"/>
        <v>0</v>
      </c>
    </row>
    <row r="835" spans="1:32" ht="20.100000000000001" customHeight="1">
      <c r="A835" s="186">
        <v>1981</v>
      </c>
      <c r="B835" s="96">
        <v>238323.34515389151</v>
      </c>
      <c r="C835" s="96">
        <v>443552</v>
      </c>
      <c r="D835" s="765">
        <v>537.3064379236065</v>
      </c>
      <c r="E835" s="765"/>
      <c r="F835" s="765">
        <v>-5.6228871539565262</v>
      </c>
      <c r="G835" s="766"/>
      <c r="H835" s="155"/>
      <c r="I835" s="155"/>
      <c r="J835" s="155"/>
      <c r="K835" s="155"/>
      <c r="L835" s="155"/>
      <c r="M835" s="155"/>
      <c r="N835" s="155"/>
      <c r="O835" s="155"/>
      <c r="P835" s="155"/>
      <c r="Q835" s="155"/>
      <c r="R835" s="155"/>
      <c r="S835" s="155"/>
      <c r="T835" s="155"/>
      <c r="U835" s="31">
        <v>238323.34515389151</v>
      </c>
      <c r="V835" s="31">
        <v>443552</v>
      </c>
      <c r="W835" s="31">
        <v>537.3064379236065</v>
      </c>
      <c r="X835" s="31"/>
      <c r="Y835" s="31">
        <v>-5.6228871539565262</v>
      </c>
      <c r="Z835" s="259"/>
      <c r="AA835" s="252">
        <f t="shared" si="66"/>
        <v>0</v>
      </c>
      <c r="AB835" s="252">
        <f t="shared" si="67"/>
        <v>0</v>
      </c>
      <c r="AC835" s="252">
        <f t="shared" si="68"/>
        <v>0</v>
      </c>
      <c r="AD835" s="252">
        <f t="shared" si="69"/>
        <v>0</v>
      </c>
      <c r="AE835" s="252">
        <f t="shared" si="70"/>
        <v>0</v>
      </c>
      <c r="AF835" s="273">
        <f t="shared" si="71"/>
        <v>0</v>
      </c>
    </row>
    <row r="836" spans="1:32" ht="20.100000000000001" customHeight="1">
      <c r="A836" s="186">
        <v>1982</v>
      </c>
      <c r="B836" s="96">
        <v>222389.42544360517</v>
      </c>
      <c r="C836" s="96">
        <v>468279</v>
      </c>
      <c r="D836" s="765">
        <v>474.90796179970738</v>
      </c>
      <c r="E836" s="765"/>
      <c r="F836" s="765">
        <v>-11.613200907295067</v>
      </c>
      <c r="G836" s="766"/>
      <c r="H836" s="155"/>
      <c r="I836" s="155"/>
      <c r="J836" s="155"/>
      <c r="K836" s="155"/>
      <c r="L836" s="155"/>
      <c r="M836" s="155"/>
      <c r="N836" s="155"/>
      <c r="O836" s="155"/>
      <c r="P836" s="155"/>
      <c r="Q836" s="155"/>
      <c r="R836" s="155"/>
      <c r="S836" s="155"/>
      <c r="T836" s="155"/>
      <c r="U836" s="31">
        <v>222389.42544360517</v>
      </c>
      <c r="V836" s="31">
        <v>468279</v>
      </c>
      <c r="W836" s="31">
        <v>474.90796179970738</v>
      </c>
      <c r="X836" s="31"/>
      <c r="Y836" s="31">
        <v>-11.613200907295067</v>
      </c>
      <c r="Z836" s="259"/>
      <c r="AA836" s="252">
        <f t="shared" ref="AA836:AA898" si="73">U836-B836</f>
        <v>0</v>
      </c>
      <c r="AB836" s="252">
        <f t="shared" ref="AB836:AB898" si="74">V836-C836</f>
        <v>0</v>
      </c>
      <c r="AC836" s="252">
        <f t="shared" ref="AC836:AC898" si="75">W836-D836</f>
        <v>0</v>
      </c>
      <c r="AD836" s="252">
        <f t="shared" ref="AD836:AD898" si="76">X836-E836</f>
        <v>0</v>
      </c>
      <c r="AE836" s="252">
        <f t="shared" ref="AE836:AE898" si="77">Y836-F836</f>
        <v>0</v>
      </c>
      <c r="AF836" s="273">
        <f t="shared" ref="AF836:AF898" si="78">Z836-G836</f>
        <v>0</v>
      </c>
    </row>
    <row r="837" spans="1:32" ht="20.100000000000001" customHeight="1">
      <c r="A837" s="186">
        <v>1983</v>
      </c>
      <c r="B837" s="96">
        <v>192149.88302683306</v>
      </c>
      <c r="C837" s="96">
        <v>494772</v>
      </c>
      <c r="D837" s="765">
        <v>388.36046305537309</v>
      </c>
      <c r="E837" s="765"/>
      <c r="F837" s="765">
        <v>-18.224057229184908</v>
      </c>
      <c r="G837" s="766"/>
      <c r="H837" s="155"/>
      <c r="I837" s="155"/>
      <c r="J837" s="155"/>
      <c r="K837" s="155"/>
      <c r="L837" s="155"/>
      <c r="M837" s="155"/>
      <c r="N837" s="155"/>
      <c r="O837" s="155"/>
      <c r="P837" s="155"/>
      <c r="Q837" s="155"/>
      <c r="R837" s="155"/>
      <c r="S837" s="155"/>
      <c r="T837" s="155"/>
      <c r="U837" s="31">
        <v>192149.88302683306</v>
      </c>
      <c r="V837" s="31">
        <v>494772</v>
      </c>
      <c r="W837" s="31">
        <v>388.36046305537309</v>
      </c>
      <c r="X837" s="31"/>
      <c r="Y837" s="31">
        <v>-18.224057229184908</v>
      </c>
      <c r="Z837" s="259"/>
      <c r="AA837" s="252">
        <f t="shared" si="73"/>
        <v>0</v>
      </c>
      <c r="AB837" s="252">
        <f t="shared" si="74"/>
        <v>0</v>
      </c>
      <c r="AC837" s="252">
        <f t="shared" si="75"/>
        <v>0</v>
      </c>
      <c r="AD837" s="252">
        <f t="shared" si="76"/>
        <v>0</v>
      </c>
      <c r="AE837" s="252">
        <f t="shared" si="77"/>
        <v>0</v>
      </c>
      <c r="AF837" s="273">
        <f t="shared" si="78"/>
        <v>0</v>
      </c>
    </row>
    <row r="838" spans="1:32" ht="20.100000000000001" customHeight="1">
      <c r="A838" s="186">
        <v>1984</v>
      </c>
      <c r="B838" s="96">
        <v>179180.70879170776</v>
      </c>
      <c r="C838" s="96">
        <v>523181</v>
      </c>
      <c r="D838" s="765">
        <v>342.4832109570259</v>
      </c>
      <c r="E838" s="765"/>
      <c r="F838" s="765">
        <v>-11.813059377212127</v>
      </c>
      <c r="G838" s="766"/>
      <c r="H838" s="155"/>
      <c r="I838" s="155"/>
      <c r="J838" s="155"/>
      <c r="K838" s="155"/>
      <c r="L838" s="155"/>
      <c r="M838" s="155"/>
      <c r="N838" s="155"/>
      <c r="O838" s="155"/>
      <c r="P838" s="155"/>
      <c r="Q838" s="155"/>
      <c r="R838" s="155"/>
      <c r="S838" s="155"/>
      <c r="T838" s="155"/>
      <c r="U838" s="31">
        <v>179180.70879170776</v>
      </c>
      <c r="V838" s="31">
        <v>523181</v>
      </c>
      <c r="W838" s="31">
        <v>342.4832109570259</v>
      </c>
      <c r="X838" s="31"/>
      <c r="Y838" s="31">
        <v>-11.813059377212127</v>
      </c>
      <c r="Z838" s="259"/>
      <c r="AA838" s="252">
        <f t="shared" si="73"/>
        <v>0</v>
      </c>
      <c r="AB838" s="252">
        <f t="shared" si="74"/>
        <v>0</v>
      </c>
      <c r="AC838" s="252">
        <f t="shared" si="75"/>
        <v>0</v>
      </c>
      <c r="AD838" s="252">
        <f t="shared" si="76"/>
        <v>0</v>
      </c>
      <c r="AE838" s="252">
        <f t="shared" si="77"/>
        <v>0</v>
      </c>
      <c r="AF838" s="273">
        <f t="shared" si="78"/>
        <v>0</v>
      </c>
    </row>
    <row r="839" spans="1:32" ht="20.100000000000001" customHeight="1">
      <c r="A839" s="186">
        <v>1985</v>
      </c>
      <c r="B839" s="96">
        <v>167794.58207357134</v>
      </c>
      <c r="C839" s="96">
        <v>553668</v>
      </c>
      <c r="D839" s="765">
        <v>303.05992413065474</v>
      </c>
      <c r="E839" s="765"/>
      <c r="F839" s="765">
        <v>-11.511012967966465</v>
      </c>
      <c r="G839" s="766"/>
      <c r="H839" s="155"/>
      <c r="I839" s="155"/>
      <c r="J839" s="155"/>
      <c r="K839" s="155"/>
      <c r="L839" s="155"/>
      <c r="M839" s="155"/>
      <c r="N839" s="155"/>
      <c r="O839" s="155"/>
      <c r="P839" s="155"/>
      <c r="Q839" s="155"/>
      <c r="R839" s="155"/>
      <c r="S839" s="155"/>
      <c r="T839" s="155"/>
      <c r="U839" s="31">
        <v>167794.58207357134</v>
      </c>
      <c r="V839" s="31">
        <v>553668</v>
      </c>
      <c r="W839" s="31">
        <v>303.05992413065474</v>
      </c>
      <c r="X839" s="31"/>
      <c r="Y839" s="31">
        <v>-11.511012967966465</v>
      </c>
      <c r="Z839" s="259"/>
      <c r="AA839" s="252">
        <f t="shared" si="73"/>
        <v>0</v>
      </c>
      <c r="AB839" s="252">
        <f t="shared" si="74"/>
        <v>0</v>
      </c>
      <c r="AC839" s="252">
        <f t="shared" si="75"/>
        <v>0</v>
      </c>
      <c r="AD839" s="252">
        <f t="shared" si="76"/>
        <v>0</v>
      </c>
      <c r="AE839" s="252">
        <f t="shared" si="77"/>
        <v>0</v>
      </c>
      <c r="AF839" s="273">
        <f t="shared" si="78"/>
        <v>0</v>
      </c>
    </row>
    <row r="840" spans="1:32" ht="20.100000000000001" customHeight="1">
      <c r="A840" s="186">
        <v>1986</v>
      </c>
      <c r="B840" s="96">
        <v>165206.18671029218</v>
      </c>
      <c r="C840" s="96">
        <v>582495</v>
      </c>
      <c r="D840" s="765">
        <v>283.61820566750299</v>
      </c>
      <c r="E840" s="765"/>
      <c r="F840" s="765">
        <v>-6.415140015269742</v>
      </c>
      <c r="G840" s="766"/>
      <c r="H840" s="155"/>
      <c r="I840" s="155"/>
      <c r="J840" s="155"/>
      <c r="K840" s="155"/>
      <c r="L840" s="155"/>
      <c r="M840" s="155"/>
      <c r="N840" s="155"/>
      <c r="O840" s="155"/>
      <c r="P840" s="155"/>
      <c r="Q840" s="155"/>
      <c r="R840" s="155"/>
      <c r="S840" s="155"/>
      <c r="T840" s="155"/>
      <c r="U840" s="31">
        <v>165206.18671029218</v>
      </c>
      <c r="V840" s="31">
        <v>582495</v>
      </c>
      <c r="W840" s="31">
        <v>283.61820566750299</v>
      </c>
      <c r="X840" s="31"/>
      <c r="Y840" s="31">
        <v>-6.415140015269742</v>
      </c>
      <c r="Z840" s="259"/>
      <c r="AA840" s="252">
        <f t="shared" si="73"/>
        <v>0</v>
      </c>
      <c r="AB840" s="252">
        <f t="shared" si="74"/>
        <v>0</v>
      </c>
      <c r="AC840" s="252">
        <f t="shared" si="75"/>
        <v>0</v>
      </c>
      <c r="AD840" s="252">
        <f t="shared" si="76"/>
        <v>0</v>
      </c>
      <c r="AE840" s="252">
        <f t="shared" si="77"/>
        <v>0</v>
      </c>
      <c r="AF840" s="273">
        <f t="shared" si="78"/>
        <v>0</v>
      </c>
    </row>
    <row r="841" spans="1:32" ht="20.100000000000001" customHeight="1">
      <c r="A841" s="186">
        <v>1987</v>
      </c>
      <c r="B841" s="96">
        <v>165715.34959363588</v>
      </c>
      <c r="C841" s="96">
        <v>612831</v>
      </c>
      <c r="D841" s="765">
        <v>270.4095412824023</v>
      </c>
      <c r="E841" s="765"/>
      <c r="F841" s="765">
        <v>-4.6571990518076092</v>
      </c>
      <c r="G841" s="766"/>
      <c r="H841" s="155"/>
      <c r="I841" s="155"/>
      <c r="J841" s="155"/>
      <c r="K841" s="155"/>
      <c r="L841" s="155"/>
      <c r="M841" s="155"/>
      <c r="N841" s="155"/>
      <c r="O841" s="155"/>
      <c r="P841" s="155"/>
      <c r="Q841" s="155"/>
      <c r="R841" s="155"/>
      <c r="S841" s="155"/>
      <c r="T841" s="155"/>
      <c r="U841" s="31">
        <v>165715.34959363588</v>
      </c>
      <c r="V841" s="31">
        <v>612831</v>
      </c>
      <c r="W841" s="31">
        <v>270.4095412824023</v>
      </c>
      <c r="X841" s="31"/>
      <c r="Y841" s="31">
        <v>-4.6571990518076092</v>
      </c>
      <c r="Z841" s="259"/>
      <c r="AA841" s="252">
        <f t="shared" si="73"/>
        <v>0</v>
      </c>
      <c r="AB841" s="252">
        <f t="shared" si="74"/>
        <v>0</v>
      </c>
      <c r="AC841" s="252">
        <f t="shared" si="75"/>
        <v>0</v>
      </c>
      <c r="AD841" s="252">
        <f t="shared" si="76"/>
        <v>0</v>
      </c>
      <c r="AE841" s="252">
        <f t="shared" si="77"/>
        <v>0</v>
      </c>
      <c r="AF841" s="273">
        <f t="shared" si="78"/>
        <v>0</v>
      </c>
    </row>
    <row r="842" spans="1:32" ht="20.100000000000001" customHeight="1">
      <c r="A842" s="186">
        <v>1988</v>
      </c>
      <c r="B842" s="96">
        <v>144414.68651933683</v>
      </c>
      <c r="C842" s="96">
        <v>644754</v>
      </c>
      <c r="D842" s="765">
        <v>223.98416530853135</v>
      </c>
      <c r="E842" s="765"/>
      <c r="F842" s="765">
        <v>-17.168542113455459</v>
      </c>
      <c r="G842" s="766"/>
      <c r="H842" s="155"/>
      <c r="I842" s="155"/>
      <c r="J842" s="155"/>
      <c r="K842" s="155"/>
      <c r="L842" s="155"/>
      <c r="M842" s="155"/>
      <c r="N842" s="155"/>
      <c r="O842" s="155"/>
      <c r="P842" s="155"/>
      <c r="Q842" s="155"/>
      <c r="R842" s="155"/>
      <c r="S842" s="155"/>
      <c r="T842" s="155"/>
      <c r="U842" s="31">
        <v>144414.68651933683</v>
      </c>
      <c r="V842" s="31">
        <v>644754</v>
      </c>
      <c r="W842" s="31">
        <v>223.98416530853135</v>
      </c>
      <c r="X842" s="31"/>
      <c r="Y842" s="31">
        <v>-17.168542113455459</v>
      </c>
      <c r="Z842" s="259"/>
      <c r="AA842" s="252">
        <f t="shared" si="73"/>
        <v>0</v>
      </c>
      <c r="AB842" s="252">
        <f t="shared" si="74"/>
        <v>0</v>
      </c>
      <c r="AC842" s="252">
        <f t="shared" si="75"/>
        <v>0</v>
      </c>
      <c r="AD842" s="252">
        <f t="shared" si="76"/>
        <v>0</v>
      </c>
      <c r="AE842" s="252">
        <f t="shared" si="77"/>
        <v>0</v>
      </c>
      <c r="AF842" s="273">
        <f t="shared" si="78"/>
        <v>0</v>
      </c>
    </row>
    <row r="843" spans="1:32" ht="20.100000000000001" customHeight="1">
      <c r="A843" s="186">
        <v>1989</v>
      </c>
      <c r="B843" s="96">
        <v>220592.31773702108</v>
      </c>
      <c r="C843" s="96">
        <v>678348</v>
      </c>
      <c r="D843" s="765">
        <v>325.19048885973143</v>
      </c>
      <c r="E843" s="765"/>
      <c r="F843" s="765">
        <v>45.184588567585337</v>
      </c>
      <c r="G843" s="766"/>
      <c r="H843" s="155"/>
      <c r="I843" s="155"/>
      <c r="J843" s="155"/>
      <c r="K843" s="155"/>
      <c r="L843" s="155"/>
      <c r="M843" s="155"/>
      <c r="N843" s="155"/>
      <c r="O843" s="155"/>
      <c r="P843" s="155"/>
      <c r="Q843" s="155"/>
      <c r="R843" s="155"/>
      <c r="S843" s="155"/>
      <c r="T843" s="155"/>
      <c r="U843" s="31">
        <v>220592.31773702108</v>
      </c>
      <c r="V843" s="31">
        <v>678348</v>
      </c>
      <c r="W843" s="31">
        <v>325.19048885973143</v>
      </c>
      <c r="X843" s="31"/>
      <c r="Y843" s="31">
        <v>45.184588567585337</v>
      </c>
      <c r="Z843" s="259"/>
      <c r="AA843" s="252">
        <f t="shared" si="73"/>
        <v>0</v>
      </c>
      <c r="AB843" s="252">
        <f t="shared" si="74"/>
        <v>0</v>
      </c>
      <c r="AC843" s="252">
        <f t="shared" si="75"/>
        <v>0</v>
      </c>
      <c r="AD843" s="252">
        <f t="shared" si="76"/>
        <v>0</v>
      </c>
      <c r="AE843" s="252">
        <f t="shared" si="77"/>
        <v>0</v>
      </c>
      <c r="AF843" s="273">
        <f t="shared" si="78"/>
        <v>0</v>
      </c>
    </row>
    <row r="844" spans="1:32" ht="20.100000000000001" customHeight="1">
      <c r="A844" s="186">
        <v>1990</v>
      </c>
      <c r="B844" s="96">
        <v>310962.22208306403</v>
      </c>
      <c r="C844" s="96">
        <v>713702</v>
      </c>
      <c r="D844" s="765">
        <v>435.70316754480723</v>
      </c>
      <c r="E844" s="765"/>
      <c r="F844" s="765">
        <v>33.983982456739255</v>
      </c>
      <c r="G844" s="766"/>
      <c r="H844" s="155"/>
      <c r="I844" s="155"/>
      <c r="J844" s="155"/>
      <c r="K844" s="155"/>
      <c r="L844" s="155"/>
      <c r="M844" s="155"/>
      <c r="N844" s="155"/>
      <c r="O844" s="155"/>
      <c r="P844" s="155"/>
      <c r="Q844" s="155"/>
      <c r="R844" s="155"/>
      <c r="S844" s="155"/>
      <c r="T844" s="155"/>
      <c r="U844" s="31">
        <v>310962.22208306403</v>
      </c>
      <c r="V844" s="31">
        <v>713702</v>
      </c>
      <c r="W844" s="31">
        <v>435.70316754480723</v>
      </c>
      <c r="X844" s="31"/>
      <c r="Y844" s="31">
        <v>33.983982456739255</v>
      </c>
      <c r="Z844" s="259"/>
      <c r="AA844" s="252">
        <f t="shared" si="73"/>
        <v>0</v>
      </c>
      <c r="AB844" s="252">
        <f t="shared" si="74"/>
        <v>0</v>
      </c>
      <c r="AC844" s="252">
        <f t="shared" si="75"/>
        <v>0</v>
      </c>
      <c r="AD844" s="252">
        <f t="shared" si="76"/>
        <v>0</v>
      </c>
      <c r="AE844" s="252">
        <f t="shared" si="77"/>
        <v>0</v>
      </c>
      <c r="AF844" s="273">
        <f t="shared" si="78"/>
        <v>0</v>
      </c>
    </row>
    <row r="845" spans="1:32" ht="20.100000000000001" customHeight="1">
      <c r="A845" s="186">
        <v>1991</v>
      </c>
      <c r="B845" s="96">
        <v>310240.84750414209</v>
      </c>
      <c r="C845" s="96">
        <v>750908</v>
      </c>
      <c r="D845" s="765">
        <v>413.1542712344816</v>
      </c>
      <c r="E845" s="765"/>
      <c r="F845" s="765">
        <v>-5.1752885886483142</v>
      </c>
      <c r="G845" s="766"/>
      <c r="H845" s="155"/>
      <c r="I845" s="155"/>
      <c r="J845" s="155"/>
      <c r="K845" s="155"/>
      <c r="L845" s="155"/>
      <c r="M845" s="155"/>
      <c r="N845" s="155"/>
      <c r="O845" s="155"/>
      <c r="P845" s="155"/>
      <c r="Q845" s="155"/>
      <c r="R845" s="155"/>
      <c r="S845" s="155"/>
      <c r="T845" s="155"/>
      <c r="U845" s="31">
        <v>310240.84750414209</v>
      </c>
      <c r="V845" s="31">
        <v>750908</v>
      </c>
      <c r="W845" s="31">
        <v>413.1542712344816</v>
      </c>
      <c r="X845" s="31"/>
      <c r="Y845" s="31">
        <v>-5.1752885886483142</v>
      </c>
      <c r="Z845" s="259"/>
      <c r="AA845" s="252">
        <f t="shared" si="73"/>
        <v>0</v>
      </c>
      <c r="AB845" s="252">
        <f t="shared" si="74"/>
        <v>0</v>
      </c>
      <c r="AC845" s="252">
        <f t="shared" si="75"/>
        <v>0</v>
      </c>
      <c r="AD845" s="252">
        <f t="shared" si="76"/>
        <v>0</v>
      </c>
      <c r="AE845" s="252">
        <f t="shared" si="77"/>
        <v>0</v>
      </c>
      <c r="AF845" s="273">
        <f t="shared" si="78"/>
        <v>0</v>
      </c>
    </row>
    <row r="846" spans="1:32" ht="20.100000000000001" customHeight="1">
      <c r="A846" s="186">
        <v>1992</v>
      </c>
      <c r="B846" s="96">
        <v>324085.08566114935</v>
      </c>
      <c r="C846" s="96">
        <v>790062</v>
      </c>
      <c r="D846" s="765">
        <v>410.20209257140499</v>
      </c>
      <c r="E846" s="765"/>
      <c r="F846" s="765">
        <v>-0.71454632533645679</v>
      </c>
      <c r="G846" s="766"/>
      <c r="H846" s="155"/>
      <c r="I846" s="155"/>
      <c r="J846" s="155"/>
      <c r="K846" s="155"/>
      <c r="L846" s="155"/>
      <c r="M846" s="155"/>
      <c r="N846" s="155"/>
      <c r="O846" s="155"/>
      <c r="P846" s="155"/>
      <c r="Q846" s="155"/>
      <c r="R846" s="155"/>
      <c r="S846" s="155"/>
      <c r="T846" s="155"/>
      <c r="U846" s="31">
        <v>324085.08566114935</v>
      </c>
      <c r="V846" s="31">
        <v>790062</v>
      </c>
      <c r="W846" s="31">
        <v>410.20209257140499</v>
      </c>
      <c r="X846" s="31"/>
      <c r="Y846" s="31">
        <v>-0.71454632533645679</v>
      </c>
      <c r="Z846" s="259"/>
      <c r="AA846" s="252">
        <f t="shared" si="73"/>
        <v>0</v>
      </c>
      <c r="AB846" s="252">
        <f t="shared" si="74"/>
        <v>0</v>
      </c>
      <c r="AC846" s="252">
        <f t="shared" si="75"/>
        <v>0</v>
      </c>
      <c r="AD846" s="252">
        <f t="shared" si="76"/>
        <v>0</v>
      </c>
      <c r="AE846" s="252">
        <f t="shared" si="77"/>
        <v>0</v>
      </c>
      <c r="AF846" s="273">
        <f t="shared" si="78"/>
        <v>0</v>
      </c>
    </row>
    <row r="847" spans="1:32" ht="20.100000000000001" customHeight="1">
      <c r="A847" s="186">
        <v>1993</v>
      </c>
      <c r="B847" s="96">
        <v>319932.7960185039</v>
      </c>
      <c r="C847" s="96">
        <v>831268</v>
      </c>
      <c r="D847" s="765">
        <v>384.87322502310195</v>
      </c>
      <c r="E847" s="765"/>
      <c r="F847" s="765">
        <v>-6.1747289950486959</v>
      </c>
      <c r="G847" s="766"/>
      <c r="H847" s="155"/>
      <c r="I847" s="155"/>
      <c r="J847" s="155"/>
      <c r="K847" s="155"/>
      <c r="L847" s="155"/>
      <c r="M847" s="155"/>
      <c r="N847" s="155"/>
      <c r="O847" s="155"/>
      <c r="P847" s="155"/>
      <c r="Q847" s="155"/>
      <c r="R847" s="155"/>
      <c r="S847" s="155"/>
      <c r="T847" s="155"/>
      <c r="U847" s="31">
        <v>319932.7960185039</v>
      </c>
      <c r="V847" s="31">
        <v>831268</v>
      </c>
      <c r="W847" s="31">
        <v>384.87322502310195</v>
      </c>
      <c r="X847" s="31"/>
      <c r="Y847" s="31">
        <v>-6.1747289950486959</v>
      </c>
      <c r="Z847" s="259"/>
      <c r="AA847" s="252">
        <f t="shared" si="73"/>
        <v>0</v>
      </c>
      <c r="AB847" s="252">
        <f t="shared" si="74"/>
        <v>0</v>
      </c>
      <c r="AC847" s="252">
        <f t="shared" si="75"/>
        <v>0</v>
      </c>
      <c r="AD847" s="252">
        <f t="shared" si="76"/>
        <v>0</v>
      </c>
      <c r="AE847" s="252">
        <f t="shared" si="77"/>
        <v>0</v>
      </c>
      <c r="AF847" s="273">
        <f t="shared" si="78"/>
        <v>0</v>
      </c>
    </row>
    <row r="848" spans="1:32" ht="20.100000000000001" customHeight="1">
      <c r="A848" s="186">
        <v>1994</v>
      </c>
      <c r="B848" s="96">
        <v>316495.04781099566</v>
      </c>
      <c r="C848" s="96">
        <v>874633</v>
      </c>
      <c r="D848" s="765">
        <v>361.86040066061503</v>
      </c>
      <c r="E848" s="765"/>
      <c r="F848" s="765">
        <v>-5.9793258835050409</v>
      </c>
      <c r="G848" s="766"/>
      <c r="H848" s="155"/>
      <c r="I848" s="155"/>
      <c r="J848" s="155"/>
      <c r="K848" s="155"/>
      <c r="L848" s="155"/>
      <c r="M848" s="155"/>
      <c r="N848" s="155"/>
      <c r="O848" s="155"/>
      <c r="P848" s="155"/>
      <c r="Q848" s="155"/>
      <c r="R848" s="155"/>
      <c r="S848" s="155"/>
      <c r="T848" s="155"/>
      <c r="U848" s="31">
        <v>316495.04781099566</v>
      </c>
      <c r="V848" s="31">
        <v>874633</v>
      </c>
      <c r="W848" s="31">
        <v>361.86040066061503</v>
      </c>
      <c r="X848" s="31"/>
      <c r="Y848" s="31">
        <v>-5.9793258835050409</v>
      </c>
      <c r="Z848" s="259"/>
      <c r="AA848" s="252">
        <f t="shared" si="73"/>
        <v>0</v>
      </c>
      <c r="AB848" s="252">
        <f t="shared" si="74"/>
        <v>0</v>
      </c>
      <c r="AC848" s="252">
        <f t="shared" si="75"/>
        <v>0</v>
      </c>
      <c r="AD848" s="252">
        <f t="shared" si="76"/>
        <v>0</v>
      </c>
      <c r="AE848" s="252">
        <f t="shared" si="77"/>
        <v>0</v>
      </c>
      <c r="AF848" s="273">
        <f t="shared" si="78"/>
        <v>0</v>
      </c>
    </row>
    <row r="849" spans="1:32" ht="20.100000000000001" customHeight="1">
      <c r="A849" s="186">
        <v>1995</v>
      </c>
      <c r="B849" s="96">
        <v>315845.77726198646</v>
      </c>
      <c r="C849" s="96">
        <v>920271</v>
      </c>
      <c r="D849" s="765">
        <v>343.20952986890433</v>
      </c>
      <c r="E849" s="765"/>
      <c r="F849" s="765">
        <v>-5.1541618695114266</v>
      </c>
      <c r="G849" s="766"/>
      <c r="H849" s="155"/>
      <c r="I849" s="155"/>
      <c r="J849" s="155"/>
      <c r="K849" s="155"/>
      <c r="L849" s="155"/>
      <c r="M849" s="155"/>
      <c r="N849" s="155"/>
      <c r="O849" s="155"/>
      <c r="P849" s="155"/>
      <c r="Q849" s="155"/>
      <c r="R849" s="155"/>
      <c r="S849" s="155"/>
      <c r="T849" s="155"/>
      <c r="U849" s="31">
        <v>315845.77726198646</v>
      </c>
      <c r="V849" s="31">
        <v>920271</v>
      </c>
      <c r="W849" s="31">
        <v>343.20952986890433</v>
      </c>
      <c r="X849" s="31"/>
      <c r="Y849" s="31">
        <v>-5.1541618695114266</v>
      </c>
      <c r="Z849" s="259"/>
      <c r="AA849" s="252">
        <f t="shared" si="73"/>
        <v>0</v>
      </c>
      <c r="AB849" s="252">
        <f t="shared" si="74"/>
        <v>0</v>
      </c>
      <c r="AC849" s="252">
        <f t="shared" si="75"/>
        <v>0</v>
      </c>
      <c r="AD849" s="252">
        <f t="shared" si="76"/>
        <v>0</v>
      </c>
      <c r="AE849" s="252">
        <f t="shared" si="77"/>
        <v>0</v>
      </c>
      <c r="AF849" s="273">
        <f t="shared" si="78"/>
        <v>0</v>
      </c>
    </row>
    <row r="850" spans="1:32" ht="20.100000000000001" customHeight="1">
      <c r="A850" s="186">
        <v>1996</v>
      </c>
      <c r="B850" s="96">
        <v>327044.11256048293</v>
      </c>
      <c r="C850" s="96">
        <v>955796</v>
      </c>
      <c r="D850" s="765">
        <v>342.16936727134544</v>
      </c>
      <c r="E850" s="765"/>
      <c r="F850" s="765">
        <v>-0.30306926441005544</v>
      </c>
      <c r="G850" s="766"/>
      <c r="H850" s="155"/>
      <c r="I850" s="155"/>
      <c r="J850" s="155"/>
      <c r="K850" s="155"/>
      <c r="L850" s="155"/>
      <c r="M850" s="155"/>
      <c r="N850" s="155"/>
      <c r="O850" s="155"/>
      <c r="P850" s="155"/>
      <c r="Q850" s="155"/>
      <c r="R850" s="155"/>
      <c r="S850" s="155"/>
      <c r="T850" s="155"/>
      <c r="U850" s="31">
        <v>327044.11256048293</v>
      </c>
      <c r="V850" s="31">
        <v>955796</v>
      </c>
      <c r="W850" s="31">
        <v>342.16936727134544</v>
      </c>
      <c r="X850" s="31"/>
      <c r="Y850" s="31">
        <v>-0.30306926441005544</v>
      </c>
      <c r="Z850" s="259"/>
      <c r="AA850" s="252">
        <f t="shared" si="73"/>
        <v>0</v>
      </c>
      <c r="AB850" s="252">
        <f t="shared" si="74"/>
        <v>0</v>
      </c>
      <c r="AC850" s="252">
        <f t="shared" si="75"/>
        <v>0</v>
      </c>
      <c r="AD850" s="252">
        <f t="shared" si="76"/>
        <v>0</v>
      </c>
      <c r="AE850" s="252">
        <f t="shared" si="77"/>
        <v>0</v>
      </c>
      <c r="AF850" s="273">
        <f t="shared" si="78"/>
        <v>0</v>
      </c>
    </row>
    <row r="851" spans="1:32" ht="20.100000000000001" customHeight="1">
      <c r="A851" s="186">
        <v>1997</v>
      </c>
      <c r="B851" s="96">
        <v>336628.56114356354</v>
      </c>
      <c r="C851" s="96">
        <v>992743</v>
      </c>
      <c r="D851" s="765">
        <v>339.08933242900082</v>
      </c>
      <c r="E851" s="765"/>
      <c r="F851" s="765">
        <v>-0.90014920590542147</v>
      </c>
      <c r="G851" s="766"/>
      <c r="H851" s="155"/>
      <c r="I851" s="155"/>
      <c r="J851" s="155"/>
      <c r="K851" s="155"/>
      <c r="L851" s="155"/>
      <c r="M851" s="155"/>
      <c r="N851" s="155"/>
      <c r="O851" s="155"/>
      <c r="P851" s="155"/>
      <c r="Q851" s="155"/>
      <c r="R851" s="155"/>
      <c r="S851" s="155"/>
      <c r="T851" s="155"/>
      <c r="U851" s="31">
        <v>336628.56114356354</v>
      </c>
      <c r="V851" s="31">
        <v>992743</v>
      </c>
      <c r="W851" s="31">
        <v>339.08933242900082</v>
      </c>
      <c r="X851" s="31"/>
      <c r="Y851" s="31">
        <v>-0.90014920590542147</v>
      </c>
      <c r="Z851" s="259"/>
      <c r="AA851" s="252">
        <f t="shared" si="73"/>
        <v>0</v>
      </c>
      <c r="AB851" s="252">
        <f t="shared" si="74"/>
        <v>0</v>
      </c>
      <c r="AC851" s="252">
        <f t="shared" si="75"/>
        <v>0</v>
      </c>
      <c r="AD851" s="252">
        <f t="shared" si="76"/>
        <v>0</v>
      </c>
      <c r="AE851" s="252">
        <f t="shared" si="77"/>
        <v>0</v>
      </c>
      <c r="AF851" s="273">
        <f t="shared" si="78"/>
        <v>0</v>
      </c>
    </row>
    <row r="852" spans="1:32" ht="20.100000000000001" customHeight="1">
      <c r="A852" s="186">
        <v>1998</v>
      </c>
      <c r="B852" s="96">
        <v>353555.55691146379</v>
      </c>
      <c r="C852" s="96">
        <v>1031171</v>
      </c>
      <c r="D852" s="765">
        <v>342.86801792473199</v>
      </c>
      <c r="E852" s="765"/>
      <c r="F852" s="765">
        <v>1.1143628343195786</v>
      </c>
      <c r="G852" s="766"/>
      <c r="H852" s="155"/>
      <c r="I852" s="155"/>
      <c r="J852" s="155"/>
      <c r="K852" s="155"/>
      <c r="L852" s="155"/>
      <c r="M852" s="155"/>
      <c r="N852" s="155"/>
      <c r="O852" s="155"/>
      <c r="P852" s="155"/>
      <c r="Q852" s="155"/>
      <c r="R852" s="155"/>
      <c r="S852" s="155"/>
      <c r="T852" s="155"/>
      <c r="U852" s="31">
        <v>353555.55691146379</v>
      </c>
      <c r="V852" s="31">
        <v>1031171</v>
      </c>
      <c r="W852" s="31">
        <v>342.86801792473199</v>
      </c>
      <c r="X852" s="31"/>
      <c r="Y852" s="31">
        <v>1.1143628343195786</v>
      </c>
      <c r="Z852" s="259"/>
      <c r="AA852" s="252">
        <f t="shared" si="73"/>
        <v>0</v>
      </c>
      <c r="AB852" s="252">
        <f t="shared" si="74"/>
        <v>0</v>
      </c>
      <c r="AC852" s="252">
        <f t="shared" si="75"/>
        <v>0</v>
      </c>
      <c r="AD852" s="252">
        <f t="shared" si="76"/>
        <v>0</v>
      </c>
      <c r="AE852" s="252">
        <f t="shared" si="77"/>
        <v>0</v>
      </c>
      <c r="AF852" s="273">
        <f t="shared" si="78"/>
        <v>0</v>
      </c>
    </row>
    <row r="853" spans="1:32" ht="20.100000000000001" customHeight="1">
      <c r="A853" s="186">
        <v>1999</v>
      </c>
      <c r="B853" s="96">
        <v>346323.08785329212</v>
      </c>
      <c r="C853" s="96">
        <v>1071141</v>
      </c>
      <c r="D853" s="765">
        <v>323.3216615303607</v>
      </c>
      <c r="E853" s="765"/>
      <c r="F853" s="765">
        <v>-5.7008397903890256</v>
      </c>
      <c r="G853" s="766"/>
      <c r="H853" s="155"/>
      <c r="I853" s="155"/>
      <c r="J853" s="155"/>
      <c r="K853" s="155"/>
      <c r="L853" s="155"/>
      <c r="M853" s="155"/>
      <c r="N853" s="155"/>
      <c r="O853" s="155"/>
      <c r="P853" s="155"/>
      <c r="Q853" s="155"/>
      <c r="R853" s="155"/>
      <c r="S853" s="155"/>
      <c r="T853" s="155"/>
      <c r="U853" s="31">
        <v>346323.08785329212</v>
      </c>
      <c r="V853" s="31">
        <v>1071141</v>
      </c>
      <c r="W853" s="31">
        <v>323.3216615303607</v>
      </c>
      <c r="X853" s="31"/>
      <c r="Y853" s="31">
        <v>-5.7008397903890256</v>
      </c>
      <c r="Z853" s="259"/>
      <c r="AA853" s="252">
        <f t="shared" si="73"/>
        <v>0</v>
      </c>
      <c r="AB853" s="252">
        <f t="shared" si="74"/>
        <v>0</v>
      </c>
      <c r="AC853" s="252">
        <f t="shared" si="75"/>
        <v>0</v>
      </c>
      <c r="AD853" s="252">
        <f t="shared" si="76"/>
        <v>0</v>
      </c>
      <c r="AE853" s="252">
        <f t="shared" si="77"/>
        <v>0</v>
      </c>
      <c r="AF853" s="273">
        <f t="shared" si="78"/>
        <v>0</v>
      </c>
    </row>
    <row r="854" spans="1:32" ht="20.100000000000001" customHeight="1">
      <c r="A854" s="186">
        <v>2000</v>
      </c>
      <c r="B854" s="96">
        <v>373547.57096486673</v>
      </c>
      <c r="C854" s="96">
        <v>1112716</v>
      </c>
      <c r="D854" s="765">
        <v>335.70791735255602</v>
      </c>
      <c r="E854" s="765"/>
      <c r="F854" s="765">
        <v>3.8309390603673563</v>
      </c>
      <c r="G854" s="766"/>
      <c r="H854" s="155"/>
      <c r="I854" s="155"/>
      <c r="J854" s="155"/>
      <c r="K854" s="155"/>
      <c r="L854" s="155"/>
      <c r="M854" s="155"/>
      <c r="N854" s="155"/>
      <c r="O854" s="155"/>
      <c r="P854" s="155"/>
      <c r="Q854" s="155"/>
      <c r="R854" s="155"/>
      <c r="S854" s="155"/>
      <c r="T854" s="155"/>
      <c r="U854" s="31">
        <v>373547.57096486673</v>
      </c>
      <c r="V854" s="31">
        <v>1112716</v>
      </c>
      <c r="W854" s="31">
        <v>335.70791735255602</v>
      </c>
      <c r="X854" s="31"/>
      <c r="Y854" s="31">
        <v>3.8309390603673563</v>
      </c>
      <c r="Z854" s="259"/>
      <c r="AA854" s="252">
        <f t="shared" si="73"/>
        <v>0</v>
      </c>
      <c r="AB854" s="252">
        <f t="shared" si="74"/>
        <v>0</v>
      </c>
      <c r="AC854" s="252">
        <f t="shared" si="75"/>
        <v>0</v>
      </c>
      <c r="AD854" s="252">
        <f t="shared" si="76"/>
        <v>0</v>
      </c>
      <c r="AE854" s="252">
        <f t="shared" si="77"/>
        <v>0</v>
      </c>
      <c r="AF854" s="273">
        <f t="shared" si="78"/>
        <v>0</v>
      </c>
    </row>
    <row r="855" spans="1:32" ht="20.100000000000001" customHeight="1">
      <c r="A855" s="186">
        <v>2001</v>
      </c>
      <c r="B855" s="96">
        <v>372081.74111274118</v>
      </c>
      <c r="C855" s="96">
        <v>1155963</v>
      </c>
      <c r="D855" s="765">
        <v>321.88032066142353</v>
      </c>
      <c r="E855" s="765"/>
      <c r="F855" s="765">
        <v>-4.118936723381168</v>
      </c>
      <c r="G855" s="766"/>
      <c r="H855" s="155"/>
      <c r="I855" s="155"/>
      <c r="J855" s="155"/>
      <c r="K855" s="155"/>
      <c r="L855" s="155"/>
      <c r="M855" s="155"/>
      <c r="N855" s="155"/>
      <c r="O855" s="155"/>
      <c r="P855" s="155"/>
      <c r="Q855" s="155"/>
      <c r="R855" s="155"/>
      <c r="S855" s="155"/>
      <c r="T855" s="155"/>
      <c r="U855" s="31">
        <v>372081.74111274118</v>
      </c>
      <c r="V855" s="31">
        <v>1155963</v>
      </c>
      <c r="W855" s="31">
        <v>321.88032066142353</v>
      </c>
      <c r="X855" s="31"/>
      <c r="Y855" s="31">
        <v>-4.118936723381168</v>
      </c>
      <c r="Z855" s="259"/>
      <c r="AA855" s="252">
        <f t="shared" si="73"/>
        <v>0</v>
      </c>
      <c r="AB855" s="252">
        <f t="shared" si="74"/>
        <v>0</v>
      </c>
      <c r="AC855" s="252">
        <f t="shared" si="75"/>
        <v>0</v>
      </c>
      <c r="AD855" s="252">
        <f t="shared" si="76"/>
        <v>0</v>
      </c>
      <c r="AE855" s="252">
        <f t="shared" si="77"/>
        <v>0</v>
      </c>
      <c r="AF855" s="273">
        <f t="shared" si="78"/>
        <v>0</v>
      </c>
    </row>
    <row r="856" spans="1:32" ht="20.100000000000001" customHeight="1">
      <c r="A856" s="186">
        <v>2002</v>
      </c>
      <c r="B856" s="96">
        <v>370251.83650994929</v>
      </c>
      <c r="C856" s="96">
        <v>1206685</v>
      </c>
      <c r="D856" s="765">
        <v>306.83387670348873</v>
      </c>
      <c r="E856" s="765"/>
      <c r="F856" s="765">
        <v>-4.6745460943422188</v>
      </c>
      <c r="G856" s="766"/>
      <c r="H856" s="155"/>
      <c r="I856" s="155"/>
      <c r="J856" s="155"/>
      <c r="K856" s="155"/>
      <c r="L856" s="155"/>
      <c r="M856" s="155"/>
      <c r="N856" s="155"/>
      <c r="O856" s="155"/>
      <c r="P856" s="155"/>
      <c r="Q856" s="155"/>
      <c r="R856" s="155"/>
      <c r="S856" s="155"/>
      <c r="T856" s="155"/>
      <c r="U856" s="31">
        <v>370251.83650994929</v>
      </c>
      <c r="V856" s="31">
        <v>1206685</v>
      </c>
      <c r="W856" s="31">
        <v>306.83387670348873</v>
      </c>
      <c r="X856" s="31"/>
      <c r="Y856" s="31">
        <v>-4.6745460943422188</v>
      </c>
      <c r="Z856" s="259"/>
      <c r="AA856" s="252">
        <f t="shared" si="73"/>
        <v>0</v>
      </c>
      <c r="AB856" s="252">
        <f t="shared" si="74"/>
        <v>0</v>
      </c>
      <c r="AC856" s="252">
        <f t="shared" si="75"/>
        <v>0</v>
      </c>
      <c r="AD856" s="252">
        <f t="shared" si="76"/>
        <v>0</v>
      </c>
      <c r="AE856" s="252">
        <f t="shared" si="77"/>
        <v>0</v>
      </c>
      <c r="AF856" s="273">
        <f t="shared" si="78"/>
        <v>0</v>
      </c>
    </row>
    <row r="857" spans="1:32" ht="20.100000000000001" customHeight="1">
      <c r="A857" s="186">
        <v>2003</v>
      </c>
      <c r="B857" s="96">
        <v>411200.20392989082</v>
      </c>
      <c r="C857" s="96">
        <v>1259720</v>
      </c>
      <c r="D857" s="765">
        <v>326.42190639974825</v>
      </c>
      <c r="E857" s="765"/>
      <c r="F857" s="765">
        <v>6.3839201546798563</v>
      </c>
      <c r="G857" s="766"/>
      <c r="H857" s="155"/>
      <c r="I857" s="155"/>
      <c r="J857" s="155"/>
      <c r="K857" s="155"/>
      <c r="L857" s="155"/>
      <c r="M857" s="155"/>
      <c r="N857" s="155"/>
      <c r="O857" s="155"/>
      <c r="P857" s="155"/>
      <c r="Q857" s="155"/>
      <c r="R857" s="155"/>
      <c r="S857" s="155"/>
      <c r="T857" s="155"/>
      <c r="U857" s="31">
        <v>411200.20392989082</v>
      </c>
      <c r="V857" s="31">
        <v>1259720</v>
      </c>
      <c r="W857" s="31">
        <v>326.42190639974825</v>
      </c>
      <c r="X857" s="31"/>
      <c r="Y857" s="31">
        <v>6.3839201546798563</v>
      </c>
      <c r="Z857" s="259"/>
      <c r="AA857" s="252">
        <f t="shared" si="73"/>
        <v>0</v>
      </c>
      <c r="AB857" s="252">
        <f t="shared" si="74"/>
        <v>0</v>
      </c>
      <c r="AC857" s="252">
        <f t="shared" si="75"/>
        <v>0</v>
      </c>
      <c r="AD857" s="252">
        <f t="shared" si="76"/>
        <v>0</v>
      </c>
      <c r="AE857" s="252">
        <f t="shared" si="77"/>
        <v>0</v>
      </c>
      <c r="AF857" s="273">
        <f t="shared" si="78"/>
        <v>0</v>
      </c>
    </row>
    <row r="858" spans="1:32" ht="20.100000000000001" customHeight="1">
      <c r="A858" s="186">
        <v>2004</v>
      </c>
      <c r="B858" s="96">
        <v>468702.02358569624</v>
      </c>
      <c r="C858" s="96">
        <v>1315179</v>
      </c>
      <c r="D858" s="765">
        <v>356.37888347190471</v>
      </c>
      <c r="E858" s="765"/>
      <c r="F858" s="765">
        <v>9.1773794849019765</v>
      </c>
      <c r="G858" s="766"/>
      <c r="H858" s="155"/>
      <c r="I858" s="155"/>
      <c r="J858" s="155"/>
      <c r="K858" s="155"/>
      <c r="L858" s="155"/>
      <c r="M858" s="155"/>
      <c r="N858" s="155"/>
      <c r="O858" s="155"/>
      <c r="P858" s="155"/>
      <c r="Q858" s="155"/>
      <c r="R858" s="155"/>
      <c r="S858" s="155"/>
      <c r="T858" s="155"/>
      <c r="U858" s="31">
        <v>468702.02358569624</v>
      </c>
      <c r="V858" s="31">
        <v>1315179</v>
      </c>
      <c r="W858" s="31">
        <v>356.37888347190471</v>
      </c>
      <c r="X858" s="31"/>
      <c r="Y858" s="31">
        <v>9.1773794849019765</v>
      </c>
      <c r="Z858" s="259"/>
      <c r="AA858" s="252">
        <f t="shared" si="73"/>
        <v>0</v>
      </c>
      <c r="AB858" s="252">
        <f t="shared" si="74"/>
        <v>0</v>
      </c>
      <c r="AC858" s="252">
        <f t="shared" si="75"/>
        <v>0</v>
      </c>
      <c r="AD858" s="252">
        <f t="shared" si="76"/>
        <v>0</v>
      </c>
      <c r="AE858" s="252">
        <f t="shared" si="77"/>
        <v>0</v>
      </c>
      <c r="AF858" s="273">
        <f t="shared" si="78"/>
        <v>0</v>
      </c>
    </row>
    <row r="859" spans="1:32" ht="20.100000000000001" customHeight="1">
      <c r="A859" s="186">
        <v>2005</v>
      </c>
      <c r="B859" s="96">
        <v>491664.16788892582</v>
      </c>
      <c r="C859" s="96">
        <v>1374169</v>
      </c>
      <c r="D859" s="765">
        <v>357.7901756544689</v>
      </c>
      <c r="E859" s="765"/>
      <c r="F859" s="765">
        <v>0.39600892421434253</v>
      </c>
      <c r="G859" s="766"/>
      <c r="H859" s="155"/>
      <c r="I859" s="155"/>
      <c r="J859" s="155"/>
      <c r="K859" s="155"/>
      <c r="L859" s="155"/>
      <c r="M859" s="155"/>
      <c r="N859" s="155"/>
      <c r="O859" s="155"/>
      <c r="P859" s="155"/>
      <c r="Q859" s="155"/>
      <c r="R859" s="155"/>
      <c r="S859" s="155"/>
      <c r="T859" s="155"/>
      <c r="U859" s="31">
        <v>491664.16788892582</v>
      </c>
      <c r="V859" s="31">
        <v>1374169</v>
      </c>
      <c r="W859" s="31">
        <v>357.7901756544689</v>
      </c>
      <c r="X859" s="31"/>
      <c r="Y859" s="31">
        <v>0.39600892421434253</v>
      </c>
      <c r="Z859" s="259"/>
      <c r="AA859" s="252">
        <f t="shared" si="73"/>
        <v>0</v>
      </c>
      <c r="AB859" s="252">
        <f t="shared" si="74"/>
        <v>0</v>
      </c>
      <c r="AC859" s="252">
        <f t="shared" si="75"/>
        <v>0</v>
      </c>
      <c r="AD859" s="252">
        <f t="shared" si="76"/>
        <v>0</v>
      </c>
      <c r="AE859" s="252">
        <f t="shared" si="77"/>
        <v>0</v>
      </c>
      <c r="AF859" s="273">
        <f t="shared" si="78"/>
        <v>0</v>
      </c>
    </row>
    <row r="860" spans="1:32" ht="20.100000000000001" customHeight="1">
      <c r="A860" s="186">
        <v>2006</v>
      </c>
      <c r="B860" s="96">
        <v>517312.66700759577</v>
      </c>
      <c r="C860" s="96">
        <v>1461479</v>
      </c>
      <c r="D860" s="765">
        <v>353.96517295670742</v>
      </c>
      <c r="E860" s="765"/>
      <c r="F860" s="765">
        <v>-1.06906308725911</v>
      </c>
      <c r="G860" s="766"/>
      <c r="H860" s="155"/>
      <c r="I860" s="155"/>
      <c r="J860" s="155"/>
      <c r="K860" s="155"/>
      <c r="L860" s="155"/>
      <c r="M860" s="155"/>
      <c r="N860" s="155"/>
      <c r="O860" s="155"/>
      <c r="P860" s="155"/>
      <c r="Q860" s="155"/>
      <c r="R860" s="155"/>
      <c r="S860" s="155"/>
      <c r="T860" s="155"/>
      <c r="U860" s="31">
        <v>517312.66700759577</v>
      </c>
      <c r="V860" s="31">
        <v>1461479</v>
      </c>
      <c r="W860" s="31">
        <v>353.96517295670742</v>
      </c>
      <c r="X860" s="31"/>
      <c r="Y860" s="31">
        <v>-1.06906308725911</v>
      </c>
      <c r="Z860" s="259"/>
      <c r="AA860" s="252">
        <f t="shared" si="73"/>
        <v>0</v>
      </c>
      <c r="AB860" s="252">
        <f t="shared" si="74"/>
        <v>0</v>
      </c>
      <c r="AC860" s="252">
        <f t="shared" si="75"/>
        <v>0</v>
      </c>
      <c r="AD860" s="252">
        <f t="shared" si="76"/>
        <v>0</v>
      </c>
      <c r="AE860" s="252">
        <f t="shared" si="77"/>
        <v>0</v>
      </c>
      <c r="AF860" s="273">
        <f t="shared" si="78"/>
        <v>0</v>
      </c>
    </row>
    <row r="861" spans="1:32" ht="20.100000000000001" customHeight="1">
      <c r="A861" s="186">
        <v>2007</v>
      </c>
      <c r="B861" s="96">
        <v>545367.26154197159</v>
      </c>
      <c r="C861" s="96">
        <v>1574280</v>
      </c>
      <c r="D861" s="765">
        <v>346.42329289705236</v>
      </c>
      <c r="E861" s="765"/>
      <c r="F861" s="765">
        <v>-2.1306842129854147</v>
      </c>
      <c r="G861" s="766"/>
      <c r="H861" s="155"/>
      <c r="I861" s="155"/>
      <c r="J861" s="155"/>
      <c r="K861" s="155"/>
      <c r="L861" s="155"/>
      <c r="M861" s="155"/>
      <c r="N861" s="155"/>
      <c r="O861" s="155"/>
      <c r="P861" s="155"/>
      <c r="Q861" s="155"/>
      <c r="R861" s="155"/>
      <c r="S861" s="155"/>
      <c r="T861" s="155"/>
      <c r="U861" s="31">
        <v>545367.26154197159</v>
      </c>
      <c r="V861" s="31">
        <v>1574280</v>
      </c>
      <c r="W861" s="31">
        <v>346.42329289705236</v>
      </c>
      <c r="X861" s="31"/>
      <c r="Y861" s="31">
        <v>-2.1306842129854147</v>
      </c>
      <c r="Z861" s="259"/>
      <c r="AA861" s="252">
        <f t="shared" si="73"/>
        <v>0</v>
      </c>
      <c r="AB861" s="252">
        <f t="shared" si="74"/>
        <v>0</v>
      </c>
      <c r="AC861" s="252">
        <f t="shared" si="75"/>
        <v>0</v>
      </c>
      <c r="AD861" s="252">
        <f t="shared" si="76"/>
        <v>0</v>
      </c>
      <c r="AE861" s="252">
        <f t="shared" si="77"/>
        <v>0</v>
      </c>
      <c r="AF861" s="273">
        <f t="shared" si="78"/>
        <v>0</v>
      </c>
    </row>
    <row r="862" spans="1:32" ht="20.100000000000001" customHeight="1">
      <c r="A862" s="186">
        <v>2008</v>
      </c>
      <c r="B862" s="96">
        <v>580130.37393232936</v>
      </c>
      <c r="C862" s="96">
        <v>1695788</v>
      </c>
      <c r="D862" s="765">
        <v>342.10076609359737</v>
      </c>
      <c r="E862" s="765"/>
      <c r="F862" s="765">
        <v>-1.247758707939866</v>
      </c>
      <c r="G862" s="766"/>
      <c r="H862" s="155"/>
      <c r="I862" s="155"/>
      <c r="J862" s="155"/>
      <c r="K862" s="155"/>
      <c r="L862" s="155"/>
      <c r="M862" s="155"/>
      <c r="N862" s="155"/>
      <c r="O862" s="155"/>
      <c r="P862" s="155"/>
      <c r="Q862" s="155"/>
      <c r="R862" s="155"/>
      <c r="S862" s="155"/>
      <c r="T862" s="155"/>
      <c r="U862" s="31">
        <v>580130.37393232936</v>
      </c>
      <c r="V862" s="31">
        <v>1695788</v>
      </c>
      <c r="W862" s="31">
        <v>342.10076609359737</v>
      </c>
      <c r="X862" s="31"/>
      <c r="Y862" s="31">
        <v>-1.247758707939866</v>
      </c>
      <c r="Z862" s="259"/>
      <c r="AA862" s="252">
        <f t="shared" si="73"/>
        <v>0</v>
      </c>
      <c r="AB862" s="252">
        <f t="shared" si="74"/>
        <v>0</v>
      </c>
      <c r="AC862" s="252">
        <f t="shared" si="75"/>
        <v>0</v>
      </c>
      <c r="AD862" s="252">
        <f t="shared" si="76"/>
        <v>0</v>
      </c>
      <c r="AE862" s="252">
        <f t="shared" si="77"/>
        <v>0</v>
      </c>
      <c r="AF862" s="273">
        <f t="shared" si="78"/>
        <v>0</v>
      </c>
    </row>
    <row r="863" spans="1:32" ht="20.100000000000001" customHeight="1">
      <c r="A863" s="186">
        <v>2009</v>
      </c>
      <c r="B863" s="96">
        <v>551525.35861202562</v>
      </c>
      <c r="C863" s="96">
        <v>1826672</v>
      </c>
      <c r="D863" s="765">
        <v>301.92889401224284</v>
      </c>
      <c r="E863" s="765"/>
      <c r="F863" s="765">
        <v>-11.74270158470317</v>
      </c>
      <c r="G863" s="766"/>
      <c r="H863" s="155"/>
      <c r="I863" s="155"/>
      <c r="J863" s="155"/>
      <c r="K863" s="155"/>
      <c r="L863" s="155"/>
      <c r="M863" s="155"/>
      <c r="N863" s="155"/>
      <c r="O863" s="155"/>
      <c r="P863" s="155"/>
      <c r="Q863" s="155"/>
      <c r="R863" s="155"/>
      <c r="S863" s="155"/>
      <c r="T863" s="155"/>
      <c r="U863" s="31">
        <v>551525.35861202562</v>
      </c>
      <c r="V863" s="31">
        <v>1826673</v>
      </c>
      <c r="W863" s="31">
        <v>301.92889401224284</v>
      </c>
      <c r="X863" s="31"/>
      <c r="Y863" s="31">
        <v>-11.74270158470317</v>
      </c>
      <c r="Z863" s="259"/>
      <c r="AA863" s="252">
        <f t="shared" si="73"/>
        <v>0</v>
      </c>
      <c r="AB863" s="252">
        <f>V863-C863</f>
        <v>1</v>
      </c>
      <c r="AC863" s="252">
        <f t="shared" si="75"/>
        <v>0</v>
      </c>
      <c r="AD863" s="252">
        <f t="shared" si="76"/>
        <v>0</v>
      </c>
      <c r="AE863" s="252">
        <f t="shared" si="77"/>
        <v>0</v>
      </c>
      <c r="AF863" s="273">
        <f t="shared" si="78"/>
        <v>0</v>
      </c>
    </row>
    <row r="864" spans="1:32" ht="20.100000000000001" customHeight="1">
      <c r="A864" s="187" t="s">
        <v>43</v>
      </c>
      <c r="B864" s="334">
        <v>567849.78314210253</v>
      </c>
      <c r="C864" s="334">
        <v>1967658</v>
      </c>
      <c r="D864" s="770">
        <v>288.59156961963612</v>
      </c>
      <c r="E864" s="770"/>
      <c r="F864" s="770">
        <v>-4.4173726520078986</v>
      </c>
      <c r="G864" s="771"/>
      <c r="H864" s="155"/>
      <c r="I864" s="155"/>
      <c r="J864" s="155"/>
      <c r="K864" s="155"/>
      <c r="L864" s="155"/>
      <c r="M864" s="155"/>
      <c r="N864" s="155"/>
      <c r="O864" s="155"/>
      <c r="P864" s="155"/>
      <c r="Q864" s="155"/>
      <c r="R864" s="155"/>
      <c r="S864" s="155"/>
      <c r="T864" s="155"/>
      <c r="U864" s="31">
        <v>567849.78314210253</v>
      </c>
      <c r="V864" s="31">
        <v>1967658.9440589999</v>
      </c>
      <c r="W864" s="31">
        <v>288.59156961963612</v>
      </c>
      <c r="X864" s="31"/>
      <c r="Y864" s="31">
        <v>-4.4173726520078986</v>
      </c>
      <c r="Z864" s="259"/>
      <c r="AA864" s="252">
        <f t="shared" si="73"/>
        <v>0</v>
      </c>
      <c r="AB864" s="252">
        <f t="shared" si="74"/>
        <v>0.94405899988487363</v>
      </c>
      <c r="AC864" s="252">
        <f t="shared" si="75"/>
        <v>0</v>
      </c>
      <c r="AD864" s="252">
        <f t="shared" si="76"/>
        <v>0</v>
      </c>
      <c r="AE864" s="252">
        <f t="shared" si="77"/>
        <v>0</v>
      </c>
      <c r="AF864" s="273">
        <f t="shared" si="78"/>
        <v>0</v>
      </c>
    </row>
    <row r="865" spans="1:32" s="44" customFormat="1" ht="15" customHeight="1">
      <c r="A865" s="310" t="s">
        <v>15</v>
      </c>
      <c r="B865" s="310"/>
      <c r="C865" s="310"/>
      <c r="D865" s="310"/>
      <c r="E865" s="338"/>
      <c r="F865" s="339"/>
      <c r="G865" s="340"/>
      <c r="H865" s="340"/>
      <c r="I865" s="340"/>
      <c r="J865" s="340"/>
      <c r="K865" s="340"/>
      <c r="L865" s="340"/>
      <c r="M865" s="340"/>
      <c r="N865" s="340"/>
      <c r="O865" s="340"/>
      <c r="P865" s="340"/>
      <c r="Q865" s="340"/>
      <c r="R865" s="340"/>
      <c r="S865" s="340"/>
      <c r="T865" s="340"/>
      <c r="U865" s="44">
        <v>20.026704318898595</v>
      </c>
      <c r="V865" s="44">
        <v>2.0580889206743649</v>
      </c>
      <c r="W865" s="44">
        <v>28.876374078653896</v>
      </c>
      <c r="X865" s="44">
        <v>10.800000000000011</v>
      </c>
      <c r="Y865" s="44">
        <v>-0.63624936836264112</v>
      </c>
      <c r="Z865" s="262">
        <v>2.0363100671232814</v>
      </c>
      <c r="AA865" s="289">
        <f t="shared" si="73"/>
        <v>20.026704318898595</v>
      </c>
      <c r="AB865" s="289">
        <f t="shared" si="74"/>
        <v>2.0580889206743649</v>
      </c>
      <c r="AC865" s="289">
        <f t="shared" si="75"/>
        <v>28.876374078653896</v>
      </c>
      <c r="AD865" s="289">
        <f t="shared" si="76"/>
        <v>10.800000000000011</v>
      </c>
      <c r="AE865" s="289">
        <f t="shared" si="77"/>
        <v>-0.63624936836264112</v>
      </c>
      <c r="AF865" s="290">
        <f t="shared" si="78"/>
        <v>2.0363100671232814</v>
      </c>
    </row>
    <row r="866" spans="1:32" s="44" customFormat="1" ht="15" customHeight="1">
      <c r="A866" s="318" t="s">
        <v>267</v>
      </c>
      <c r="B866" s="319"/>
      <c r="C866" s="319"/>
      <c r="D866" s="320"/>
      <c r="E866" s="320"/>
      <c r="F866" s="320"/>
      <c r="G866" s="320"/>
      <c r="H866" s="320"/>
      <c r="I866" s="320"/>
      <c r="J866" s="320"/>
      <c r="K866" s="320"/>
      <c r="L866" s="320"/>
      <c r="M866" s="320"/>
      <c r="N866" s="320"/>
      <c r="O866" s="320"/>
      <c r="P866" s="320"/>
      <c r="Q866" s="320"/>
      <c r="R866" s="320"/>
      <c r="S866" s="320"/>
      <c r="T866" s="320"/>
      <c r="U866" s="44">
        <v>20.026704318898595</v>
      </c>
      <c r="V866" s="44">
        <v>2.0580889206743649</v>
      </c>
      <c r="W866" s="44">
        <v>28.876374078653896</v>
      </c>
      <c r="X866" s="44">
        <v>10.800000000000011</v>
      </c>
      <c r="Y866" s="44">
        <v>-0.63624936836264112</v>
      </c>
      <c r="Z866" s="262">
        <v>2.0363100671232814</v>
      </c>
      <c r="AA866" s="289">
        <f t="shared" si="73"/>
        <v>20.026704318898595</v>
      </c>
      <c r="AB866" s="289">
        <f t="shared" si="74"/>
        <v>2.0580889206743649</v>
      </c>
      <c r="AC866" s="289">
        <f t="shared" si="75"/>
        <v>28.876374078653896</v>
      </c>
      <c r="AD866" s="289">
        <f t="shared" si="76"/>
        <v>10.800000000000011</v>
      </c>
      <c r="AE866" s="289">
        <f t="shared" si="77"/>
        <v>-0.63624936836264112</v>
      </c>
      <c r="AF866" s="290">
        <f t="shared" si="78"/>
        <v>2.0363100671232814</v>
      </c>
    </row>
    <row r="867" spans="1:32" s="44" customFormat="1" ht="15" customHeight="1">
      <c r="A867" s="754" t="s">
        <v>284</v>
      </c>
      <c r="B867" s="754"/>
      <c r="C867" s="754"/>
      <c r="D867" s="754"/>
      <c r="E867" s="754"/>
      <c r="F867" s="754"/>
      <c r="G867" s="754"/>
      <c r="H867" s="110"/>
      <c r="I867" s="110"/>
      <c r="J867" s="110"/>
      <c r="K867" s="110"/>
      <c r="L867" s="110"/>
      <c r="M867" s="110"/>
      <c r="N867" s="110"/>
      <c r="O867" s="110"/>
      <c r="P867" s="110"/>
      <c r="Q867" s="110"/>
      <c r="R867" s="110"/>
      <c r="S867" s="110"/>
      <c r="T867" s="110"/>
      <c r="U867" s="44">
        <v>20.026704318898595</v>
      </c>
      <c r="V867" s="44">
        <v>2.0580889206743649</v>
      </c>
      <c r="W867" s="44">
        <v>28.876374078653896</v>
      </c>
      <c r="X867" s="44">
        <v>10.800000000000011</v>
      </c>
      <c r="Y867" s="44">
        <v>-0.63624936836264112</v>
      </c>
      <c r="Z867" s="262">
        <v>2.0363100671232814</v>
      </c>
      <c r="AA867" s="289">
        <f t="shared" si="73"/>
        <v>20.026704318898595</v>
      </c>
      <c r="AB867" s="289">
        <f t="shared" si="74"/>
        <v>2.0580889206743649</v>
      </c>
      <c r="AC867" s="289">
        <f t="shared" si="75"/>
        <v>28.876374078653896</v>
      </c>
      <c r="AD867" s="289">
        <f t="shared" si="76"/>
        <v>10.800000000000011</v>
      </c>
      <c r="AE867" s="289">
        <f t="shared" si="77"/>
        <v>-0.63624936836264112</v>
      </c>
      <c r="AF867" s="290">
        <f t="shared" si="78"/>
        <v>2.0363100671232814</v>
      </c>
    </row>
    <row r="868" spans="1:32" s="37" customFormat="1" ht="15" customHeight="1">
      <c r="A868" s="305"/>
      <c r="B868" s="337"/>
      <c r="C868" s="337"/>
      <c r="D868" s="331"/>
      <c r="E868" s="331"/>
      <c r="F868" s="331"/>
      <c r="G868" s="331"/>
      <c r="H868" s="331"/>
      <c r="I868" s="331"/>
      <c r="J868" s="331"/>
      <c r="K868" s="331"/>
      <c r="L868" s="331"/>
      <c r="M868" s="331"/>
      <c r="N868" s="331"/>
      <c r="O868" s="331"/>
      <c r="P868" s="331"/>
      <c r="Q868" s="331"/>
      <c r="R868" s="331"/>
      <c r="S868" s="331"/>
      <c r="T868" s="331"/>
      <c r="U868" s="37">
        <v>20.026704318898595</v>
      </c>
      <c r="V868" s="37">
        <v>2.0580889206743649</v>
      </c>
      <c r="W868" s="37">
        <v>28.876374078653896</v>
      </c>
      <c r="X868" s="37">
        <v>10.800000000000011</v>
      </c>
      <c r="Y868" s="37">
        <v>-0.63624936836264112</v>
      </c>
      <c r="Z868" s="265">
        <v>2.0363100671232814</v>
      </c>
      <c r="AA868" s="274">
        <f t="shared" si="73"/>
        <v>20.026704318898595</v>
      </c>
      <c r="AB868" s="274">
        <f t="shared" si="74"/>
        <v>2.0580889206743649</v>
      </c>
      <c r="AC868" s="274">
        <f t="shared" si="75"/>
        <v>28.876374078653896</v>
      </c>
      <c r="AD868" s="274">
        <f t="shared" si="76"/>
        <v>10.800000000000011</v>
      </c>
      <c r="AE868" s="274">
        <f t="shared" si="77"/>
        <v>-0.63624936836264112</v>
      </c>
      <c r="AF868" s="275">
        <f t="shared" si="78"/>
        <v>2.0363100671232814</v>
      </c>
    </row>
    <row r="869" spans="1:32" ht="24.95" customHeight="1">
      <c r="A869" s="748" t="s">
        <v>285</v>
      </c>
      <c r="B869" s="748"/>
      <c r="C869" s="748"/>
      <c r="D869" s="748"/>
      <c r="E869" s="748"/>
      <c r="F869" s="748"/>
      <c r="G869" s="748"/>
      <c r="H869" s="114"/>
      <c r="I869" s="114"/>
      <c r="J869" s="114"/>
      <c r="K869" s="114"/>
      <c r="L869" s="114"/>
      <c r="M869" s="114"/>
      <c r="N869" s="114"/>
      <c r="O869" s="114"/>
      <c r="P869" s="114"/>
      <c r="Q869" s="114"/>
      <c r="R869" s="114"/>
      <c r="S869" s="114"/>
      <c r="T869" s="114"/>
      <c r="U869" s="31">
        <v>20.026704318898595</v>
      </c>
      <c r="V869" s="31">
        <v>2.0580889206743649</v>
      </c>
      <c r="W869" s="31">
        <v>28.876374078653896</v>
      </c>
      <c r="X869" s="31">
        <v>10.800000000000011</v>
      </c>
      <c r="Y869" s="31">
        <v>-0.63624936836264112</v>
      </c>
      <c r="Z869" s="259">
        <v>2.0363100671232814</v>
      </c>
      <c r="AA869" s="252">
        <f t="shared" si="73"/>
        <v>20.026704318898595</v>
      </c>
      <c r="AB869" s="252">
        <f t="shared" si="74"/>
        <v>2.0580889206743649</v>
      </c>
      <c r="AC869" s="252">
        <f t="shared" si="75"/>
        <v>28.876374078653896</v>
      </c>
      <c r="AD869" s="252">
        <f t="shared" si="76"/>
        <v>10.800000000000011</v>
      </c>
      <c r="AE869" s="252">
        <f t="shared" si="77"/>
        <v>-0.63624936836264112</v>
      </c>
      <c r="AF869" s="273">
        <f t="shared" si="78"/>
        <v>2.0363100671232814</v>
      </c>
    </row>
    <row r="870" spans="1:32" ht="24.95" customHeight="1">
      <c r="A870" s="749" t="s">
        <v>6</v>
      </c>
      <c r="B870" s="203" t="s">
        <v>46</v>
      </c>
      <c r="C870" s="204" t="s">
        <v>51</v>
      </c>
      <c r="D870" s="204" t="s">
        <v>52</v>
      </c>
      <c r="E870" s="204" t="s">
        <v>51</v>
      </c>
      <c r="F870" s="204" t="s">
        <v>53</v>
      </c>
      <c r="G870" s="213" t="s">
        <v>51</v>
      </c>
      <c r="H870" s="200"/>
      <c r="I870" s="200"/>
      <c r="J870" s="200"/>
      <c r="K870" s="200"/>
      <c r="L870" s="200"/>
      <c r="M870" s="200"/>
      <c r="N870" s="200"/>
      <c r="O870" s="200"/>
      <c r="P870" s="200"/>
      <c r="Q870" s="200"/>
      <c r="R870" s="200"/>
      <c r="S870" s="200"/>
      <c r="T870" s="200"/>
      <c r="U870" s="31">
        <v>20.026704318898595</v>
      </c>
      <c r="V870" s="31">
        <v>2.0580889206743649</v>
      </c>
      <c r="W870" s="31">
        <v>28.876374078653896</v>
      </c>
      <c r="X870" s="31">
        <v>10.800000000000011</v>
      </c>
      <c r="Y870" s="31">
        <v>-0.63624936836264112</v>
      </c>
      <c r="Z870" s="259">
        <v>2.0363100671232814</v>
      </c>
      <c r="AA870" s="252" t="e">
        <f t="shared" si="73"/>
        <v>#VALUE!</v>
      </c>
      <c r="AB870" s="252" t="e">
        <f t="shared" si="74"/>
        <v>#VALUE!</v>
      </c>
      <c r="AC870" s="252" t="e">
        <f t="shared" si="75"/>
        <v>#VALUE!</v>
      </c>
      <c r="AD870" s="252" t="e">
        <f t="shared" si="76"/>
        <v>#VALUE!</v>
      </c>
      <c r="AE870" s="252" t="e">
        <f t="shared" si="77"/>
        <v>#VALUE!</v>
      </c>
      <c r="AF870" s="273" t="e">
        <f t="shared" si="78"/>
        <v>#VALUE!</v>
      </c>
    </row>
    <row r="871" spans="1:32" ht="15" customHeight="1">
      <c r="A871" s="750"/>
      <c r="B871" s="333" t="s">
        <v>49</v>
      </c>
      <c r="C871" s="344" t="s">
        <v>2</v>
      </c>
      <c r="D871" s="332" t="s">
        <v>49</v>
      </c>
      <c r="E871" s="161" t="s">
        <v>2</v>
      </c>
      <c r="F871" s="161" t="s">
        <v>49</v>
      </c>
      <c r="G871" s="165" t="s">
        <v>2</v>
      </c>
      <c r="H871" s="153"/>
      <c r="I871" s="153"/>
      <c r="J871" s="153"/>
      <c r="K871" s="153"/>
      <c r="L871" s="153"/>
      <c r="M871" s="153"/>
      <c r="N871" s="153"/>
      <c r="O871" s="153"/>
      <c r="P871" s="153"/>
      <c r="Q871" s="153"/>
      <c r="R871" s="153"/>
      <c r="S871" s="153"/>
      <c r="T871" s="153"/>
      <c r="U871" s="31">
        <v>20.026704318898595</v>
      </c>
      <c r="V871" s="31">
        <v>2.0580889206743649</v>
      </c>
      <c r="W871" s="31">
        <v>28.876374078653896</v>
      </c>
      <c r="X871" s="31">
        <v>10.800000000000011</v>
      </c>
      <c r="Y871" s="31">
        <v>-0.63624936836264112</v>
      </c>
      <c r="Z871" s="259">
        <v>2.0363100671232814</v>
      </c>
      <c r="AA871" s="252" t="e">
        <f t="shared" si="73"/>
        <v>#VALUE!</v>
      </c>
      <c r="AB871" s="252" t="e">
        <f t="shared" si="74"/>
        <v>#VALUE!</v>
      </c>
      <c r="AC871" s="252" t="e">
        <f t="shared" si="75"/>
        <v>#VALUE!</v>
      </c>
      <c r="AD871" s="252" t="e">
        <f t="shared" si="76"/>
        <v>#VALUE!</v>
      </c>
      <c r="AE871" s="252" t="e">
        <f t="shared" si="77"/>
        <v>#VALUE!</v>
      </c>
      <c r="AF871" s="273" t="e">
        <f t="shared" si="78"/>
        <v>#VALUE!</v>
      </c>
    </row>
    <row r="872" spans="1:32" ht="20.100000000000001" customHeight="1">
      <c r="A872" s="186">
        <v>1970</v>
      </c>
      <c r="B872" s="185">
        <v>48.973957302466864</v>
      </c>
      <c r="C872" s="184" t="s">
        <v>4</v>
      </c>
      <c r="D872" s="212">
        <v>32.121042205395533</v>
      </c>
      <c r="E872" s="212" t="s">
        <v>4</v>
      </c>
      <c r="F872" s="212">
        <v>16.852915097071339</v>
      </c>
      <c r="G872" s="341" t="s">
        <v>4</v>
      </c>
      <c r="H872" s="212"/>
      <c r="I872" s="212"/>
      <c r="J872" s="212"/>
      <c r="K872" s="212"/>
      <c r="L872" s="212"/>
      <c r="M872" s="212"/>
      <c r="N872" s="212"/>
      <c r="O872" s="212"/>
      <c r="P872" s="212"/>
      <c r="Q872" s="212"/>
      <c r="R872" s="212"/>
      <c r="S872" s="212"/>
      <c r="T872" s="212"/>
      <c r="U872" s="346">
        <v>48.973957302466864</v>
      </c>
      <c r="V872" s="346" t="s">
        <v>4</v>
      </c>
      <c r="W872" s="346">
        <v>32.121042205395533</v>
      </c>
      <c r="X872" s="346" t="s">
        <v>4</v>
      </c>
      <c r="Y872" s="346">
        <v>16.852915097071339</v>
      </c>
      <c r="Z872" s="259" t="s">
        <v>4</v>
      </c>
      <c r="AA872" s="252">
        <f t="shared" si="73"/>
        <v>0</v>
      </c>
      <c r="AB872" s="252" t="e">
        <f t="shared" si="74"/>
        <v>#VALUE!</v>
      </c>
      <c r="AC872" s="252">
        <f t="shared" si="75"/>
        <v>0</v>
      </c>
      <c r="AD872" s="252" t="e">
        <f t="shared" si="76"/>
        <v>#VALUE!</v>
      </c>
      <c r="AE872" s="252">
        <f t="shared" si="77"/>
        <v>0</v>
      </c>
      <c r="AF872" s="273" t="e">
        <f t="shared" si="78"/>
        <v>#VALUE!</v>
      </c>
    </row>
    <row r="873" spans="1:32" ht="20.100000000000001" customHeight="1">
      <c r="A873" s="186">
        <v>1971</v>
      </c>
      <c r="B873" s="185">
        <v>61.173551385665334</v>
      </c>
      <c r="C873" s="184">
        <v>24.910370235864036</v>
      </c>
      <c r="D873" s="212">
        <v>43.218465376346835</v>
      </c>
      <c r="E873" s="212">
        <v>34.548764327102731</v>
      </c>
      <c r="F873" s="212">
        <v>17.955086009318492</v>
      </c>
      <c r="G873" s="341">
        <v>6.5399422349115497</v>
      </c>
      <c r="H873" s="212"/>
      <c r="I873" s="212"/>
      <c r="J873" s="212"/>
      <c r="K873" s="212"/>
      <c r="L873" s="212"/>
      <c r="M873" s="212"/>
      <c r="N873" s="212"/>
      <c r="O873" s="212"/>
      <c r="P873" s="212"/>
      <c r="Q873" s="212"/>
      <c r="R873" s="212"/>
      <c r="S873" s="212"/>
      <c r="T873" s="212"/>
      <c r="U873" s="346">
        <v>61.173551385665334</v>
      </c>
      <c r="V873" s="346">
        <v>24.910370235864036</v>
      </c>
      <c r="W873" s="346">
        <v>43.218465376346835</v>
      </c>
      <c r="X873" s="346">
        <v>34.548764327102731</v>
      </c>
      <c r="Y873" s="346">
        <v>17.955086009318492</v>
      </c>
      <c r="Z873" s="259">
        <v>6.5399422349115497</v>
      </c>
      <c r="AA873" s="252">
        <f t="shared" si="73"/>
        <v>0</v>
      </c>
      <c r="AB873" s="252">
        <f t="shared" si="74"/>
        <v>0</v>
      </c>
      <c r="AC873" s="252">
        <f t="shared" si="75"/>
        <v>0</v>
      </c>
      <c r="AD873" s="252">
        <f t="shared" si="76"/>
        <v>0</v>
      </c>
      <c r="AE873" s="252">
        <f t="shared" si="77"/>
        <v>0</v>
      </c>
      <c r="AF873" s="273">
        <f t="shared" si="78"/>
        <v>0</v>
      </c>
    </row>
    <row r="874" spans="1:32" ht="20.100000000000001" customHeight="1">
      <c r="A874" s="186">
        <v>1972</v>
      </c>
      <c r="B874" s="185">
        <v>64.884402180281143</v>
      </c>
      <c r="C874" s="184">
        <v>6.0661032595949109</v>
      </c>
      <c r="D874" s="212">
        <v>43.452936828162201</v>
      </c>
      <c r="E874" s="212">
        <v>0.54252609335752311</v>
      </c>
      <c r="F874" s="212">
        <v>21.431465352118941</v>
      </c>
      <c r="G874" s="341">
        <v>19.361529880704808</v>
      </c>
      <c r="H874" s="212"/>
      <c r="I874" s="212"/>
      <c r="J874" s="212"/>
      <c r="K874" s="212"/>
      <c r="L874" s="212"/>
      <c r="M874" s="212"/>
      <c r="N874" s="212"/>
      <c r="O874" s="212"/>
      <c r="P874" s="212"/>
      <c r="Q874" s="212"/>
      <c r="R874" s="212"/>
      <c r="S874" s="212"/>
      <c r="T874" s="212"/>
      <c r="U874" s="346">
        <v>64.884402180281143</v>
      </c>
      <c r="V874" s="346">
        <v>6.0661032595949109</v>
      </c>
      <c r="W874" s="346">
        <v>43.452936828162201</v>
      </c>
      <c r="X874" s="346">
        <v>0.54252609335752311</v>
      </c>
      <c r="Y874" s="346">
        <v>21.431465352118941</v>
      </c>
      <c r="Z874" s="259">
        <v>19.361529880704808</v>
      </c>
      <c r="AA874" s="252">
        <f t="shared" si="73"/>
        <v>0</v>
      </c>
      <c r="AB874" s="252">
        <f t="shared" si="74"/>
        <v>0</v>
      </c>
      <c r="AC874" s="252">
        <f t="shared" si="75"/>
        <v>0</v>
      </c>
      <c r="AD874" s="252">
        <f t="shared" si="76"/>
        <v>0</v>
      </c>
      <c r="AE874" s="252">
        <f t="shared" si="77"/>
        <v>0</v>
      </c>
      <c r="AF874" s="273">
        <f t="shared" si="78"/>
        <v>0</v>
      </c>
    </row>
    <row r="875" spans="1:32" ht="20.100000000000001" customHeight="1">
      <c r="A875" s="186">
        <v>1973</v>
      </c>
      <c r="B875" s="185">
        <v>83.270913913625535</v>
      </c>
      <c r="C875" s="184">
        <v>28.337337041740028</v>
      </c>
      <c r="D875" s="212">
        <v>60.613069190958996</v>
      </c>
      <c r="E875" s="212">
        <v>39.491306262354101</v>
      </c>
      <c r="F875" s="212">
        <v>22.657844722666535</v>
      </c>
      <c r="G875" s="341">
        <v>5.7223309297716298</v>
      </c>
      <c r="H875" s="212"/>
      <c r="I875" s="212"/>
      <c r="J875" s="212"/>
      <c r="K875" s="212"/>
      <c r="L875" s="212"/>
      <c r="M875" s="212"/>
      <c r="N875" s="212"/>
      <c r="O875" s="212"/>
      <c r="P875" s="212"/>
      <c r="Q875" s="212"/>
      <c r="R875" s="212"/>
      <c r="S875" s="212"/>
      <c r="T875" s="212"/>
      <c r="U875" s="346">
        <v>83.270913913625535</v>
      </c>
      <c r="V875" s="346">
        <v>28.337337041740028</v>
      </c>
      <c r="W875" s="346">
        <v>60.613069190958996</v>
      </c>
      <c r="X875" s="346">
        <v>39.491306262354101</v>
      </c>
      <c r="Y875" s="346">
        <v>22.657844722666535</v>
      </c>
      <c r="Z875" s="259">
        <v>5.7223309297716298</v>
      </c>
      <c r="AA875" s="252">
        <f t="shared" si="73"/>
        <v>0</v>
      </c>
      <c r="AB875" s="252">
        <f t="shared" si="74"/>
        <v>0</v>
      </c>
      <c r="AC875" s="252">
        <f t="shared" si="75"/>
        <v>0</v>
      </c>
      <c r="AD875" s="252">
        <f t="shared" si="76"/>
        <v>0</v>
      </c>
      <c r="AE875" s="252">
        <f t="shared" si="77"/>
        <v>0</v>
      </c>
      <c r="AF875" s="273">
        <f t="shared" si="78"/>
        <v>0</v>
      </c>
    </row>
    <row r="876" spans="1:32" ht="20.100000000000001" customHeight="1">
      <c r="A876" s="186" t="s">
        <v>28</v>
      </c>
      <c r="B876" s="185">
        <v>215.49486242163402</v>
      </c>
      <c r="C876" s="184">
        <v>158.78767542429102</v>
      </c>
      <c r="D876" s="212">
        <v>183.38152701206701</v>
      </c>
      <c r="E876" s="212">
        <v>202.54453282068761</v>
      </c>
      <c r="F876" s="212">
        <v>32.113335409567043</v>
      </c>
      <c r="G876" s="341">
        <v>41.731642186784825</v>
      </c>
      <c r="H876" s="212"/>
      <c r="I876" s="212"/>
      <c r="J876" s="212"/>
      <c r="K876" s="212"/>
      <c r="L876" s="212"/>
      <c r="M876" s="212"/>
      <c r="N876" s="212"/>
      <c r="O876" s="212"/>
      <c r="P876" s="212"/>
      <c r="Q876" s="212"/>
      <c r="R876" s="212"/>
      <c r="S876" s="212"/>
      <c r="T876" s="212"/>
      <c r="U876" s="346">
        <v>215.49486242163402</v>
      </c>
      <c r="V876" s="346">
        <v>158.78767542429102</v>
      </c>
      <c r="W876" s="346">
        <v>183.38152701206701</v>
      </c>
      <c r="X876" s="346">
        <v>202.54453282068761</v>
      </c>
      <c r="Y876" s="346">
        <v>32.113335409567043</v>
      </c>
      <c r="Z876" s="259">
        <v>41.731642186784825</v>
      </c>
      <c r="AA876" s="252">
        <f t="shared" si="73"/>
        <v>0</v>
      </c>
      <c r="AB876" s="252">
        <f t="shared" si="74"/>
        <v>0</v>
      </c>
      <c r="AC876" s="252">
        <f t="shared" si="75"/>
        <v>0</v>
      </c>
      <c r="AD876" s="252">
        <f t="shared" si="76"/>
        <v>0</v>
      </c>
      <c r="AE876" s="252">
        <f t="shared" si="77"/>
        <v>0</v>
      </c>
      <c r="AF876" s="273">
        <f t="shared" si="78"/>
        <v>0</v>
      </c>
    </row>
    <row r="877" spans="1:32" ht="20.100000000000001" customHeight="1">
      <c r="A877" s="186">
        <v>1975</v>
      </c>
      <c r="B877" s="185">
        <v>181.44395462072717</v>
      </c>
      <c r="C877" s="184">
        <v>-15.801261996809629</v>
      </c>
      <c r="D877" s="212">
        <v>138.99546731171739</v>
      </c>
      <c r="E877" s="212">
        <v>-24.204215344672591</v>
      </c>
      <c r="F877" s="212">
        <v>42.448487309009778</v>
      </c>
      <c r="G877" s="341">
        <v>32.183364847127478</v>
      </c>
      <c r="H877" s="212"/>
      <c r="I877" s="212"/>
      <c r="J877" s="212"/>
      <c r="K877" s="212"/>
      <c r="L877" s="212"/>
      <c r="M877" s="212"/>
      <c r="N877" s="212"/>
      <c r="O877" s="212"/>
      <c r="P877" s="212"/>
      <c r="Q877" s="212"/>
      <c r="R877" s="212"/>
      <c r="S877" s="212"/>
      <c r="T877" s="212"/>
      <c r="U877" s="346">
        <v>181.44395462072717</v>
      </c>
      <c r="V877" s="346">
        <v>-15.801261996809629</v>
      </c>
      <c r="W877" s="346">
        <v>138.99546731171739</v>
      </c>
      <c r="X877" s="346">
        <v>-24.204215344672591</v>
      </c>
      <c r="Y877" s="346">
        <v>42.448487309009778</v>
      </c>
      <c r="Z877" s="259">
        <v>32.183364847127478</v>
      </c>
      <c r="AA877" s="252">
        <f t="shared" si="73"/>
        <v>0</v>
      </c>
      <c r="AB877" s="252">
        <f t="shared" si="74"/>
        <v>0</v>
      </c>
      <c r="AC877" s="252">
        <f t="shared" si="75"/>
        <v>0</v>
      </c>
      <c r="AD877" s="252">
        <f t="shared" si="76"/>
        <v>0</v>
      </c>
      <c r="AE877" s="252">
        <f t="shared" si="77"/>
        <v>0</v>
      </c>
      <c r="AF877" s="273">
        <f t="shared" si="78"/>
        <v>0</v>
      </c>
    </row>
    <row r="878" spans="1:32" ht="20.100000000000001" customHeight="1">
      <c r="A878" s="186">
        <v>1976</v>
      </c>
      <c r="B878" s="185">
        <v>193.24267394224037</v>
      </c>
      <c r="C878" s="184">
        <v>6.5026797647660004</v>
      </c>
      <c r="D878" s="212">
        <v>145.20522725257447</v>
      </c>
      <c r="E878" s="212">
        <v>4.4675988799913995</v>
      </c>
      <c r="F878" s="212">
        <v>48.037446689665892</v>
      </c>
      <c r="G878" s="341">
        <v>13.166451232927329</v>
      </c>
      <c r="H878" s="212"/>
      <c r="I878" s="212"/>
      <c r="J878" s="212"/>
      <c r="K878" s="212"/>
      <c r="L878" s="212"/>
      <c r="M878" s="212"/>
      <c r="N878" s="212"/>
      <c r="O878" s="212"/>
      <c r="P878" s="212"/>
      <c r="Q878" s="212"/>
      <c r="R878" s="212"/>
      <c r="S878" s="212"/>
      <c r="T878" s="212"/>
      <c r="U878" s="346">
        <v>193.24267394224037</v>
      </c>
      <c r="V878" s="346">
        <v>6.5026797647660004</v>
      </c>
      <c r="W878" s="346">
        <v>145.20522725257447</v>
      </c>
      <c r="X878" s="346">
        <v>4.4675988799913995</v>
      </c>
      <c r="Y878" s="346">
        <v>48.037446689665892</v>
      </c>
      <c r="Z878" s="259">
        <v>13.166451232927329</v>
      </c>
      <c r="AA878" s="252">
        <f t="shared" si="73"/>
        <v>0</v>
      </c>
      <c r="AB878" s="252">
        <f t="shared" si="74"/>
        <v>0</v>
      </c>
      <c r="AC878" s="252">
        <f t="shared" si="75"/>
        <v>0</v>
      </c>
      <c r="AD878" s="252">
        <f t="shared" si="76"/>
        <v>0</v>
      </c>
      <c r="AE878" s="252">
        <f t="shared" si="77"/>
        <v>0</v>
      </c>
      <c r="AF878" s="273">
        <f t="shared" si="78"/>
        <v>0</v>
      </c>
    </row>
    <row r="879" spans="1:32" ht="20.100000000000001" customHeight="1">
      <c r="A879" s="186">
        <v>1977</v>
      </c>
      <c r="B879" s="185">
        <v>195.87823987551582</v>
      </c>
      <c r="C879" s="184">
        <v>1.3638633121290695</v>
      </c>
      <c r="D879" s="212">
        <v>143.79851533824313</v>
      </c>
      <c r="E879" s="212">
        <v>-0.96877498210477597</v>
      </c>
      <c r="F879" s="212">
        <v>52.079724537272661</v>
      </c>
      <c r="G879" s="341">
        <v>8.4148474287588897</v>
      </c>
      <c r="H879" s="212"/>
      <c r="I879" s="212"/>
      <c r="J879" s="212"/>
      <c r="K879" s="212"/>
      <c r="L879" s="212"/>
      <c r="M879" s="212"/>
      <c r="N879" s="212"/>
      <c r="O879" s="212"/>
      <c r="P879" s="212"/>
      <c r="Q879" s="212"/>
      <c r="R879" s="212"/>
      <c r="S879" s="212"/>
      <c r="T879" s="212"/>
      <c r="U879" s="346">
        <v>195.87823987551582</v>
      </c>
      <c r="V879" s="346">
        <v>1.3638633121290695</v>
      </c>
      <c r="W879" s="346">
        <v>143.79851533824313</v>
      </c>
      <c r="X879" s="346">
        <v>-0.96877498210477597</v>
      </c>
      <c r="Y879" s="346">
        <v>52.079724537272661</v>
      </c>
      <c r="Z879" s="259">
        <v>8.4148474287588897</v>
      </c>
      <c r="AA879" s="252">
        <f t="shared" si="73"/>
        <v>0</v>
      </c>
      <c r="AB879" s="252">
        <f t="shared" si="74"/>
        <v>0</v>
      </c>
      <c r="AC879" s="252">
        <f t="shared" si="75"/>
        <v>0</v>
      </c>
      <c r="AD879" s="252">
        <f t="shared" si="76"/>
        <v>0</v>
      </c>
      <c r="AE879" s="252">
        <f t="shared" si="77"/>
        <v>0</v>
      </c>
      <c r="AF879" s="273">
        <f t="shared" si="78"/>
        <v>0</v>
      </c>
    </row>
    <row r="880" spans="1:32" ht="20.100000000000001" customHeight="1">
      <c r="A880" s="186">
        <v>1978</v>
      </c>
      <c r="B880" s="185">
        <v>164.90492052289312</v>
      </c>
      <c r="C880" s="184">
        <v>-15.812537100755449</v>
      </c>
      <c r="D880" s="212">
        <v>109.17688442100749</v>
      </c>
      <c r="E880" s="212">
        <v>-24.076487045640619</v>
      </c>
      <c r="F880" s="212">
        <v>55.728036101885621</v>
      </c>
      <c r="G880" s="341">
        <v>7.0052435895699148</v>
      </c>
      <c r="H880" s="212"/>
      <c r="I880" s="212"/>
      <c r="J880" s="212"/>
      <c r="K880" s="212"/>
      <c r="L880" s="212"/>
      <c r="M880" s="212"/>
      <c r="N880" s="212"/>
      <c r="O880" s="212"/>
      <c r="P880" s="212"/>
      <c r="Q880" s="212"/>
      <c r="R880" s="212"/>
      <c r="S880" s="212"/>
      <c r="T880" s="212"/>
      <c r="U880" s="346">
        <v>164.90492052289312</v>
      </c>
      <c r="V880" s="346">
        <v>-15.812537100755449</v>
      </c>
      <c r="W880" s="346">
        <v>109.17688442100749</v>
      </c>
      <c r="X880" s="346">
        <v>-24.076487045640619</v>
      </c>
      <c r="Y880" s="346">
        <v>55.728036101885621</v>
      </c>
      <c r="Z880" s="259">
        <v>7.0052435895699148</v>
      </c>
      <c r="AA880" s="252">
        <f t="shared" si="73"/>
        <v>0</v>
      </c>
      <c r="AB880" s="252">
        <f t="shared" si="74"/>
        <v>0</v>
      </c>
      <c r="AC880" s="252">
        <f t="shared" si="75"/>
        <v>0</v>
      </c>
      <c r="AD880" s="252">
        <f t="shared" si="76"/>
        <v>0</v>
      </c>
      <c r="AE880" s="252">
        <f t="shared" si="77"/>
        <v>0</v>
      </c>
      <c r="AF880" s="273">
        <f t="shared" si="78"/>
        <v>0</v>
      </c>
    </row>
    <row r="881" spans="1:32" ht="20.100000000000001" customHeight="1">
      <c r="A881" s="186">
        <v>1979</v>
      </c>
      <c r="B881" s="185">
        <v>197.09535219837005</v>
      </c>
      <c r="C881" s="184">
        <v>19.520601067211956</v>
      </c>
      <c r="D881" s="212">
        <v>139.91415016076436</v>
      </c>
      <c r="E881" s="212">
        <v>28.153638842841445</v>
      </c>
      <c r="F881" s="212">
        <v>57.181202037605658</v>
      </c>
      <c r="G881" s="341">
        <v>2.6076029901058462</v>
      </c>
      <c r="H881" s="212"/>
      <c r="I881" s="212"/>
      <c r="J881" s="212"/>
      <c r="K881" s="212"/>
      <c r="L881" s="212"/>
      <c r="M881" s="212"/>
      <c r="N881" s="212"/>
      <c r="O881" s="212"/>
      <c r="P881" s="212"/>
      <c r="Q881" s="212"/>
      <c r="R881" s="212"/>
      <c r="S881" s="212"/>
      <c r="T881" s="212"/>
      <c r="U881" s="346">
        <v>197.09535219837005</v>
      </c>
      <c r="V881" s="346">
        <v>19.520601067211956</v>
      </c>
      <c r="W881" s="346">
        <v>139.91415016076436</v>
      </c>
      <c r="X881" s="346">
        <v>28.153638842841445</v>
      </c>
      <c r="Y881" s="346">
        <v>57.181202037605658</v>
      </c>
      <c r="Z881" s="259">
        <v>2.6076029901058462</v>
      </c>
      <c r="AA881" s="252">
        <f t="shared" si="73"/>
        <v>0</v>
      </c>
      <c r="AB881" s="252">
        <f t="shared" si="74"/>
        <v>0</v>
      </c>
      <c r="AC881" s="252">
        <f t="shared" si="75"/>
        <v>0</v>
      </c>
      <c r="AD881" s="252">
        <f t="shared" si="76"/>
        <v>0</v>
      </c>
      <c r="AE881" s="252">
        <f t="shared" si="77"/>
        <v>0</v>
      </c>
      <c r="AF881" s="273">
        <f t="shared" si="78"/>
        <v>0</v>
      </c>
    </row>
    <row r="882" spans="1:32" ht="20.100000000000001" customHeight="1">
      <c r="A882" s="186">
        <v>1980</v>
      </c>
      <c r="B882" s="185">
        <v>222.95611727909443</v>
      </c>
      <c r="C882" s="184">
        <v>13.120941104027835</v>
      </c>
      <c r="D882" s="212">
        <v>165.02076954745016</v>
      </c>
      <c r="E882" s="212">
        <v>17.94430324440934</v>
      </c>
      <c r="F882" s="212">
        <v>57.935347731644285</v>
      </c>
      <c r="G882" s="341">
        <v>1.3188699557988599</v>
      </c>
      <c r="H882" s="212"/>
      <c r="I882" s="212"/>
      <c r="J882" s="212"/>
      <c r="K882" s="212"/>
      <c r="L882" s="212"/>
      <c r="M882" s="212"/>
      <c r="N882" s="212"/>
      <c r="O882" s="212"/>
      <c r="P882" s="212"/>
      <c r="Q882" s="212"/>
      <c r="R882" s="212"/>
      <c r="S882" s="212"/>
      <c r="T882" s="212"/>
      <c r="U882" s="346">
        <v>222.95611727909443</v>
      </c>
      <c r="V882" s="346">
        <v>13.120941104027835</v>
      </c>
      <c r="W882" s="346">
        <v>165.02076954745016</v>
      </c>
      <c r="X882" s="346">
        <v>17.94430324440934</v>
      </c>
      <c r="Y882" s="346">
        <v>57.935347731644285</v>
      </c>
      <c r="Z882" s="259">
        <v>1.3188699557988599</v>
      </c>
      <c r="AA882" s="252">
        <f t="shared" si="73"/>
        <v>0</v>
      </c>
      <c r="AB882" s="252">
        <f t="shared" si="74"/>
        <v>0</v>
      </c>
      <c r="AC882" s="252">
        <f t="shared" si="75"/>
        <v>0</v>
      </c>
      <c r="AD882" s="252">
        <f t="shared" si="76"/>
        <v>0</v>
      </c>
      <c r="AE882" s="252">
        <f t="shared" si="77"/>
        <v>0</v>
      </c>
      <c r="AF882" s="273">
        <f t="shared" si="78"/>
        <v>0</v>
      </c>
    </row>
    <row r="883" spans="1:32" ht="20.100000000000001" customHeight="1">
      <c r="A883" s="186">
        <v>1981</v>
      </c>
      <c r="B883" s="185">
        <v>229.25304490943753</v>
      </c>
      <c r="C883" s="184">
        <v>2.8242901370858959</v>
      </c>
      <c r="D883" s="212">
        <v>151.60966931649409</v>
      </c>
      <c r="E883" s="212">
        <v>-8.1269165497981959</v>
      </c>
      <c r="F883" s="212">
        <v>77.643375592943428</v>
      </c>
      <c r="G883" s="341">
        <v>34.017277245985412</v>
      </c>
      <c r="H883" s="212"/>
      <c r="I883" s="212"/>
      <c r="J883" s="212"/>
      <c r="K883" s="212"/>
      <c r="L883" s="212"/>
      <c r="M883" s="212"/>
      <c r="N883" s="212"/>
      <c r="O883" s="212"/>
      <c r="P883" s="212"/>
      <c r="Q883" s="212"/>
      <c r="R883" s="212"/>
      <c r="S883" s="212"/>
      <c r="T883" s="212"/>
      <c r="U883" s="346">
        <v>229.25304490943753</v>
      </c>
      <c r="V883" s="346">
        <v>2.8242901370858959</v>
      </c>
      <c r="W883" s="346">
        <v>151.60966931649409</v>
      </c>
      <c r="X883" s="346">
        <v>-8.1269165497981959</v>
      </c>
      <c r="Y883" s="346">
        <v>77.643375592943428</v>
      </c>
      <c r="Z883" s="259">
        <v>34.017277245985412</v>
      </c>
      <c r="AA883" s="252">
        <f t="shared" si="73"/>
        <v>0</v>
      </c>
      <c r="AB883" s="252">
        <f t="shared" si="74"/>
        <v>0</v>
      </c>
      <c r="AC883" s="252">
        <f t="shared" si="75"/>
        <v>0</v>
      </c>
      <c r="AD883" s="252">
        <f t="shared" si="76"/>
        <v>0</v>
      </c>
      <c r="AE883" s="252">
        <f t="shared" si="77"/>
        <v>0</v>
      </c>
      <c r="AF883" s="273">
        <f t="shared" si="78"/>
        <v>0</v>
      </c>
    </row>
    <row r="884" spans="1:32" ht="20.100000000000001" customHeight="1">
      <c r="A884" s="186">
        <v>1982</v>
      </c>
      <c r="B884" s="185">
        <v>198.4895925762946</v>
      </c>
      <c r="C884" s="184">
        <v>-13.418993996479088</v>
      </c>
      <c r="D884" s="212">
        <v>109.43409683623904</v>
      </c>
      <c r="E884" s="212">
        <v>-27.818524155086095</v>
      </c>
      <c r="F884" s="212">
        <v>89.055495740055562</v>
      </c>
      <c r="G884" s="341">
        <v>14.698124675750606</v>
      </c>
      <c r="H884" s="212"/>
      <c r="I884" s="212"/>
      <c r="J884" s="212"/>
      <c r="K884" s="212"/>
      <c r="L884" s="212"/>
      <c r="M884" s="212"/>
      <c r="N884" s="212"/>
      <c r="O884" s="212"/>
      <c r="P884" s="212"/>
      <c r="Q884" s="212"/>
      <c r="R884" s="212"/>
      <c r="S884" s="212"/>
      <c r="T884" s="212"/>
      <c r="U884" s="346">
        <v>198.4895925762946</v>
      </c>
      <c r="V884" s="346">
        <v>-13.418993996479088</v>
      </c>
      <c r="W884" s="346">
        <v>109.43409683623904</v>
      </c>
      <c r="X884" s="346">
        <v>-27.818524155086095</v>
      </c>
      <c r="Y884" s="346">
        <v>89.055495740055562</v>
      </c>
      <c r="Z884" s="259">
        <v>14.698124675750606</v>
      </c>
      <c r="AA884" s="252">
        <f t="shared" si="73"/>
        <v>0</v>
      </c>
      <c r="AB884" s="252">
        <f t="shared" si="74"/>
        <v>0</v>
      </c>
      <c r="AC884" s="252">
        <f t="shared" si="75"/>
        <v>0</v>
      </c>
      <c r="AD884" s="252">
        <f t="shared" si="76"/>
        <v>0</v>
      </c>
      <c r="AE884" s="252">
        <f t="shared" si="77"/>
        <v>0</v>
      </c>
      <c r="AF884" s="273">
        <f t="shared" si="78"/>
        <v>0</v>
      </c>
    </row>
    <row r="885" spans="1:32" ht="20.100000000000001" customHeight="1">
      <c r="A885" s="186">
        <v>1983</v>
      </c>
      <c r="B885" s="185">
        <v>153.07774221888363</v>
      </c>
      <c r="C885" s="184">
        <v>-22.878706015760372</v>
      </c>
      <c r="D885" s="212">
        <v>78.697679530891662</v>
      </c>
      <c r="E885" s="212">
        <v>-28.086691619836188</v>
      </c>
      <c r="F885" s="212">
        <v>74.380062687992009</v>
      </c>
      <c r="G885" s="341">
        <v>-16.478975194186489</v>
      </c>
      <c r="H885" s="212"/>
      <c r="I885" s="212"/>
      <c r="J885" s="212"/>
      <c r="K885" s="212"/>
      <c r="L885" s="212"/>
      <c r="M885" s="212"/>
      <c r="N885" s="212"/>
      <c r="O885" s="212"/>
      <c r="P885" s="212"/>
      <c r="Q885" s="212"/>
      <c r="R885" s="212"/>
      <c r="S885" s="212"/>
      <c r="T885" s="212"/>
      <c r="U885" s="346">
        <v>153.07774221888363</v>
      </c>
      <c r="V885" s="346">
        <v>-22.878706015760372</v>
      </c>
      <c r="W885" s="346">
        <v>78.697679530891662</v>
      </c>
      <c r="X885" s="346">
        <v>-28.086691619836188</v>
      </c>
      <c r="Y885" s="346">
        <v>74.380062687992009</v>
      </c>
      <c r="Z885" s="259">
        <v>-16.478975194186489</v>
      </c>
      <c r="AA885" s="252">
        <f t="shared" si="73"/>
        <v>0</v>
      </c>
      <c r="AB885" s="252">
        <f t="shared" si="74"/>
        <v>0</v>
      </c>
      <c r="AC885" s="252">
        <f t="shared" si="75"/>
        <v>0</v>
      </c>
      <c r="AD885" s="252">
        <f t="shared" si="76"/>
        <v>0</v>
      </c>
      <c r="AE885" s="252">
        <f t="shared" si="77"/>
        <v>0</v>
      </c>
      <c r="AF885" s="273">
        <f t="shared" si="78"/>
        <v>0</v>
      </c>
    </row>
    <row r="886" spans="1:32" ht="20.100000000000001" customHeight="1">
      <c r="A886" s="186">
        <v>1984</v>
      </c>
      <c r="B886" s="185">
        <v>138.62678511894825</v>
      </c>
      <c r="C886" s="184">
        <v>-9.4402732170377703</v>
      </c>
      <c r="D886" s="212">
        <v>69.037756097062001</v>
      </c>
      <c r="E886" s="212">
        <v>-12.274724606127421</v>
      </c>
      <c r="F886" s="212">
        <v>69.589029021886262</v>
      </c>
      <c r="G886" s="341">
        <v>-6.4412874807636058</v>
      </c>
      <c r="H886" s="212"/>
      <c r="I886" s="212"/>
      <c r="J886" s="212"/>
      <c r="K886" s="212"/>
      <c r="L886" s="212"/>
      <c r="M886" s="212"/>
      <c r="N886" s="212"/>
      <c r="O886" s="212"/>
      <c r="P886" s="212"/>
      <c r="Q886" s="212"/>
      <c r="R886" s="212"/>
      <c r="S886" s="212"/>
      <c r="T886" s="212"/>
      <c r="U886" s="346">
        <v>138.62678511894825</v>
      </c>
      <c r="V886" s="346">
        <v>-9.4402732170377703</v>
      </c>
      <c r="W886" s="346">
        <v>69.037756097062001</v>
      </c>
      <c r="X886" s="346">
        <v>-12.274724606127421</v>
      </c>
      <c r="Y886" s="346">
        <v>69.589029021886262</v>
      </c>
      <c r="Z886" s="259">
        <v>-6.4412874807636058</v>
      </c>
      <c r="AA886" s="252">
        <f t="shared" si="73"/>
        <v>0</v>
      </c>
      <c r="AB886" s="252">
        <f t="shared" si="74"/>
        <v>0</v>
      </c>
      <c r="AC886" s="252">
        <f t="shared" si="75"/>
        <v>0</v>
      </c>
      <c r="AD886" s="252">
        <f t="shared" si="76"/>
        <v>0</v>
      </c>
      <c r="AE886" s="252">
        <f t="shared" si="77"/>
        <v>0</v>
      </c>
      <c r="AF886" s="273">
        <f t="shared" si="78"/>
        <v>0</v>
      </c>
    </row>
    <row r="887" spans="1:32" ht="20.100000000000001" customHeight="1">
      <c r="A887" s="186">
        <v>1985</v>
      </c>
      <c r="B887" s="185">
        <v>121.89087456023185</v>
      </c>
      <c r="C887" s="184">
        <v>-12.072638447437271</v>
      </c>
      <c r="D887" s="212">
        <v>60.801087749373309</v>
      </c>
      <c r="E887" s="212">
        <v>-11.930672161633609</v>
      </c>
      <c r="F887" s="212">
        <v>61.089786810858541</v>
      </c>
      <c r="G887" s="341">
        <v>-12.21348009950627</v>
      </c>
      <c r="H887" s="212"/>
      <c r="I887" s="212"/>
      <c r="J887" s="212"/>
      <c r="K887" s="212"/>
      <c r="L887" s="212"/>
      <c r="M887" s="212"/>
      <c r="N887" s="212"/>
      <c r="O887" s="212"/>
      <c r="P887" s="212"/>
      <c r="Q887" s="212"/>
      <c r="R887" s="212"/>
      <c r="S887" s="212"/>
      <c r="T887" s="212"/>
      <c r="U887" s="346">
        <v>121.89087456023185</v>
      </c>
      <c r="V887" s="346">
        <v>-12.072638447437271</v>
      </c>
      <c r="W887" s="346">
        <v>60.801087749373309</v>
      </c>
      <c r="X887" s="346">
        <v>-11.930672161633609</v>
      </c>
      <c r="Y887" s="346">
        <v>61.089786810858541</v>
      </c>
      <c r="Z887" s="259">
        <v>-12.21348009950627</v>
      </c>
      <c r="AA887" s="252">
        <f t="shared" si="73"/>
        <v>0</v>
      </c>
      <c r="AB887" s="252">
        <f t="shared" si="74"/>
        <v>0</v>
      </c>
      <c r="AC887" s="252">
        <f t="shared" si="75"/>
        <v>0</v>
      </c>
      <c r="AD887" s="252">
        <f t="shared" si="76"/>
        <v>0</v>
      </c>
      <c r="AE887" s="252">
        <f t="shared" si="77"/>
        <v>0</v>
      </c>
      <c r="AF887" s="273">
        <f t="shared" si="78"/>
        <v>0</v>
      </c>
    </row>
    <row r="888" spans="1:32" ht="20.100000000000001" customHeight="1">
      <c r="A888" s="186">
        <v>1986</v>
      </c>
      <c r="B888" s="185">
        <v>82.195170387958171</v>
      </c>
      <c r="C888" s="184">
        <v>-32.566592302738968</v>
      </c>
      <c r="D888" s="212">
        <v>32.822197254495919</v>
      </c>
      <c r="E888" s="212">
        <v>-46.017088724149971</v>
      </c>
      <c r="F888" s="212">
        <v>49.372973133462253</v>
      </c>
      <c r="G888" s="341">
        <v>-19.179660445817206</v>
      </c>
      <c r="H888" s="212"/>
      <c r="I888" s="212"/>
      <c r="J888" s="212"/>
      <c r="K888" s="212"/>
      <c r="L888" s="212"/>
      <c r="M888" s="212"/>
      <c r="N888" s="212"/>
      <c r="O888" s="212"/>
      <c r="P888" s="212"/>
      <c r="Q888" s="212"/>
      <c r="R888" s="212"/>
      <c r="S888" s="212"/>
      <c r="T888" s="212"/>
      <c r="U888" s="346">
        <v>82.195170387958171</v>
      </c>
      <c r="V888" s="346">
        <v>-32.566592302738968</v>
      </c>
      <c r="W888" s="346">
        <v>32.822197254495919</v>
      </c>
      <c r="X888" s="346">
        <v>-46.017088724149971</v>
      </c>
      <c r="Y888" s="346">
        <v>49.372973133462253</v>
      </c>
      <c r="Z888" s="259">
        <v>-19.179660445817206</v>
      </c>
      <c r="AA888" s="252">
        <f t="shared" si="73"/>
        <v>0</v>
      </c>
      <c r="AB888" s="252">
        <f t="shared" si="74"/>
        <v>0</v>
      </c>
      <c r="AC888" s="252">
        <f t="shared" si="75"/>
        <v>0</v>
      </c>
      <c r="AD888" s="252">
        <f t="shared" si="76"/>
        <v>0</v>
      </c>
      <c r="AE888" s="252">
        <f t="shared" si="77"/>
        <v>0</v>
      </c>
      <c r="AF888" s="273">
        <f t="shared" si="78"/>
        <v>0</v>
      </c>
    </row>
    <row r="889" spans="1:32" ht="20.100000000000001" customHeight="1">
      <c r="A889" s="186">
        <v>1987</v>
      </c>
      <c r="B889" s="185">
        <v>86.7915266278752</v>
      </c>
      <c r="C889" s="184">
        <v>5.5920028126012795</v>
      </c>
      <c r="D889" s="212">
        <v>41.104511751705068</v>
      </c>
      <c r="E889" s="212">
        <v>25.233881915308558</v>
      </c>
      <c r="F889" s="212">
        <v>45.687014876170124</v>
      </c>
      <c r="G889" s="341">
        <v>-7.4655383772989552</v>
      </c>
      <c r="H889" s="212"/>
      <c r="I889" s="212"/>
      <c r="J889" s="212"/>
      <c r="K889" s="212"/>
      <c r="L889" s="212"/>
      <c r="M889" s="212"/>
      <c r="N889" s="212"/>
      <c r="O889" s="212"/>
      <c r="P889" s="212"/>
      <c r="Q889" s="212"/>
      <c r="R889" s="212"/>
      <c r="S889" s="212"/>
      <c r="T889" s="212"/>
      <c r="U889" s="346">
        <v>86.7915266278752</v>
      </c>
      <c r="V889" s="346">
        <v>5.5920028126012795</v>
      </c>
      <c r="W889" s="346">
        <v>41.104511751705068</v>
      </c>
      <c r="X889" s="346">
        <v>25.233881915308558</v>
      </c>
      <c r="Y889" s="346">
        <v>45.687014876170124</v>
      </c>
      <c r="Z889" s="259">
        <v>-7.4655383772989552</v>
      </c>
      <c r="AA889" s="252">
        <f t="shared" si="73"/>
        <v>0</v>
      </c>
      <c r="AB889" s="252">
        <f t="shared" si="74"/>
        <v>0</v>
      </c>
      <c r="AC889" s="252">
        <f t="shared" si="75"/>
        <v>0</v>
      </c>
      <c r="AD889" s="252">
        <f t="shared" si="76"/>
        <v>0</v>
      </c>
      <c r="AE889" s="252">
        <f t="shared" si="77"/>
        <v>0</v>
      </c>
      <c r="AF889" s="273">
        <f t="shared" si="78"/>
        <v>0</v>
      </c>
    </row>
    <row r="890" spans="1:32" ht="20.100000000000001" customHeight="1">
      <c r="A890" s="186">
        <v>1988</v>
      </c>
      <c r="B890" s="185">
        <v>66.591180438293762</v>
      </c>
      <c r="C890" s="184">
        <v>-23.274560287655561</v>
      </c>
      <c r="D890" s="212">
        <v>23.485539806670477</v>
      </c>
      <c r="E890" s="212">
        <v>-42.863839501277454</v>
      </c>
      <c r="F890" s="212">
        <v>43.105640631623267</v>
      </c>
      <c r="G890" s="341">
        <v>-5.6501267407017082</v>
      </c>
      <c r="H890" s="212"/>
      <c r="I890" s="212"/>
      <c r="J890" s="212"/>
      <c r="K890" s="212"/>
      <c r="L890" s="212"/>
      <c r="M890" s="212"/>
      <c r="N890" s="212"/>
      <c r="O890" s="212"/>
      <c r="P890" s="212"/>
      <c r="Q890" s="212"/>
      <c r="R890" s="212"/>
      <c r="S890" s="212"/>
      <c r="T890" s="212"/>
      <c r="U890" s="346">
        <v>66.591180438293762</v>
      </c>
      <c r="V890" s="346">
        <v>-23.274560287655561</v>
      </c>
      <c r="W890" s="346">
        <v>23.485539806670477</v>
      </c>
      <c r="X890" s="346">
        <v>-42.863839501277454</v>
      </c>
      <c r="Y890" s="346">
        <v>43.105640631623267</v>
      </c>
      <c r="Z890" s="259">
        <v>-5.6501267407017082</v>
      </c>
      <c r="AA890" s="252">
        <f t="shared" si="73"/>
        <v>0</v>
      </c>
      <c r="AB890" s="252">
        <f t="shared" si="74"/>
        <v>0</v>
      </c>
      <c r="AC890" s="252">
        <f t="shared" si="75"/>
        <v>0</v>
      </c>
      <c r="AD890" s="252">
        <f t="shared" si="76"/>
        <v>0</v>
      </c>
      <c r="AE890" s="252">
        <f t="shared" si="77"/>
        <v>0</v>
      </c>
      <c r="AF890" s="273">
        <f t="shared" si="78"/>
        <v>0</v>
      </c>
    </row>
    <row r="891" spans="1:32" ht="20.100000000000001" customHeight="1">
      <c r="A891" s="186">
        <v>1989</v>
      </c>
      <c r="B891" s="185">
        <v>98.03677511567507</v>
      </c>
      <c r="C891" s="184">
        <v>47.221861018847875</v>
      </c>
      <c r="D891" s="212">
        <v>53.270101779352103</v>
      </c>
      <c r="E891" s="212">
        <v>126.8208532478443</v>
      </c>
      <c r="F891" s="212">
        <v>44.766673336322988</v>
      </c>
      <c r="G891" s="341">
        <v>3.8533998807598095</v>
      </c>
      <c r="H891" s="212"/>
      <c r="I891" s="212"/>
      <c r="J891" s="212"/>
      <c r="K891" s="212"/>
      <c r="L891" s="212"/>
      <c r="M891" s="212"/>
      <c r="N891" s="212"/>
      <c r="O891" s="212"/>
      <c r="P891" s="212"/>
      <c r="Q891" s="212"/>
      <c r="R891" s="212"/>
      <c r="S891" s="212"/>
      <c r="T891" s="212"/>
      <c r="U891" s="346">
        <v>98.03677511567507</v>
      </c>
      <c r="V891" s="346">
        <v>47.221861018847875</v>
      </c>
      <c r="W891" s="346">
        <v>53.270101779352103</v>
      </c>
      <c r="X891" s="346">
        <v>126.8208532478443</v>
      </c>
      <c r="Y891" s="346">
        <v>44.766673336322988</v>
      </c>
      <c r="Z891" s="259">
        <v>3.8533998807598095</v>
      </c>
      <c r="AA891" s="252">
        <f t="shared" si="73"/>
        <v>0</v>
      </c>
      <c r="AB891" s="252">
        <f t="shared" si="74"/>
        <v>0</v>
      </c>
      <c r="AC891" s="252">
        <f t="shared" si="75"/>
        <v>0</v>
      </c>
      <c r="AD891" s="252">
        <f t="shared" si="76"/>
        <v>0</v>
      </c>
      <c r="AE891" s="252">
        <f t="shared" si="77"/>
        <v>0</v>
      </c>
      <c r="AF891" s="273">
        <f t="shared" si="78"/>
        <v>0</v>
      </c>
    </row>
    <row r="892" spans="1:32" ht="20.100000000000001" customHeight="1">
      <c r="A892" s="186">
        <v>1990</v>
      </c>
      <c r="B892" s="185">
        <v>159.86073157025811</v>
      </c>
      <c r="C892" s="184">
        <v>63.062005437894101</v>
      </c>
      <c r="D892" s="212">
        <v>86.170151375657142</v>
      </c>
      <c r="E892" s="212">
        <v>61.760816100143728</v>
      </c>
      <c r="F892" s="212">
        <v>73.690580194600969</v>
      </c>
      <c r="G892" s="341">
        <v>64.610355656714745</v>
      </c>
      <c r="H892" s="212"/>
      <c r="I892" s="212"/>
      <c r="J892" s="212"/>
      <c r="K892" s="212"/>
      <c r="L892" s="212"/>
      <c r="M892" s="212"/>
      <c r="N892" s="212"/>
      <c r="O892" s="212"/>
      <c r="P892" s="212"/>
      <c r="Q892" s="212"/>
      <c r="R892" s="212"/>
      <c r="S892" s="212"/>
      <c r="T892" s="212"/>
      <c r="U892" s="346">
        <v>159.86073157025811</v>
      </c>
      <c r="V892" s="346">
        <v>63.062005437894101</v>
      </c>
      <c r="W892" s="346">
        <v>86.170151375657142</v>
      </c>
      <c r="X892" s="346">
        <v>61.760816100143728</v>
      </c>
      <c r="Y892" s="346">
        <v>73.690580194600969</v>
      </c>
      <c r="Z892" s="259">
        <v>64.610355656714745</v>
      </c>
      <c r="AA892" s="252">
        <f t="shared" si="73"/>
        <v>0</v>
      </c>
      <c r="AB892" s="252">
        <f t="shared" si="74"/>
        <v>0</v>
      </c>
      <c r="AC892" s="252">
        <f t="shared" si="75"/>
        <v>0</v>
      </c>
      <c r="AD892" s="252">
        <f t="shared" si="76"/>
        <v>0</v>
      </c>
      <c r="AE892" s="252">
        <f t="shared" si="77"/>
        <v>0</v>
      </c>
      <c r="AF892" s="273">
        <f t="shared" si="78"/>
        <v>0</v>
      </c>
    </row>
    <row r="893" spans="1:32" ht="20.100000000000001" customHeight="1">
      <c r="A893" s="186">
        <v>1991</v>
      </c>
      <c r="B893" s="185">
        <v>129.43973809068018</v>
      </c>
      <c r="C893" s="184">
        <v>-19.029684889317565</v>
      </c>
      <c r="D893" s="212">
        <v>80.860388873030388</v>
      </c>
      <c r="E893" s="212">
        <v>-6.161950997949333</v>
      </c>
      <c r="F893" s="212">
        <v>48.579349217649799</v>
      </c>
      <c r="G893" s="341">
        <v>-34.076581987328382</v>
      </c>
      <c r="H893" s="212"/>
      <c r="I893" s="212"/>
      <c r="J893" s="212"/>
      <c r="K893" s="212"/>
      <c r="L893" s="212"/>
      <c r="M893" s="212"/>
      <c r="N893" s="212"/>
      <c r="O893" s="212"/>
      <c r="P893" s="212"/>
      <c r="Q893" s="212"/>
      <c r="R893" s="212"/>
      <c r="S893" s="212"/>
      <c r="T893" s="212"/>
      <c r="U893" s="346">
        <v>129.43973809068018</v>
      </c>
      <c r="V893" s="346">
        <v>-19.029684889317565</v>
      </c>
      <c r="W893" s="346">
        <v>80.860388873030388</v>
      </c>
      <c r="X893" s="346">
        <v>-6.161950997949333</v>
      </c>
      <c r="Y893" s="346">
        <v>48.579349217649799</v>
      </c>
      <c r="Z893" s="259">
        <v>-34.076581987328382</v>
      </c>
      <c r="AA893" s="252">
        <f t="shared" si="73"/>
        <v>0</v>
      </c>
      <c r="AB893" s="252">
        <f t="shared" si="74"/>
        <v>0</v>
      </c>
      <c r="AC893" s="252">
        <f t="shared" si="75"/>
        <v>0</v>
      </c>
      <c r="AD893" s="252">
        <f t="shared" si="76"/>
        <v>0</v>
      </c>
      <c r="AE893" s="252">
        <f t="shared" si="77"/>
        <v>0</v>
      </c>
      <c r="AF893" s="273">
        <f t="shared" si="78"/>
        <v>0</v>
      </c>
    </row>
    <row r="894" spans="1:32" ht="20.100000000000001" customHeight="1">
      <c r="A894" s="186">
        <v>1992</v>
      </c>
      <c r="B894" s="185">
        <v>141.2152857527764</v>
      </c>
      <c r="C894" s="184">
        <v>9.0973203714664237</v>
      </c>
      <c r="D894" s="212">
        <v>80.036312769897307</v>
      </c>
      <c r="E894" s="212">
        <v>-1.0191344793395274</v>
      </c>
      <c r="F894" s="212">
        <v>61.178972982879102</v>
      </c>
      <c r="G894" s="341">
        <v>25.93617240276167</v>
      </c>
      <c r="H894" s="212"/>
      <c r="I894" s="212"/>
      <c r="J894" s="212"/>
      <c r="K894" s="212"/>
      <c r="L894" s="212"/>
      <c r="M894" s="212"/>
      <c r="N894" s="212"/>
      <c r="O894" s="212"/>
      <c r="P894" s="212"/>
      <c r="Q894" s="212"/>
      <c r="R894" s="212"/>
      <c r="S894" s="212"/>
      <c r="T894" s="212"/>
      <c r="U894" s="346">
        <v>141.2152857527764</v>
      </c>
      <c r="V894" s="346">
        <v>9.0973203714664237</v>
      </c>
      <c r="W894" s="346">
        <v>80.036312769897307</v>
      </c>
      <c r="X894" s="346">
        <v>-1.0191344793395274</v>
      </c>
      <c r="Y894" s="346">
        <v>61.178972982879102</v>
      </c>
      <c r="Z894" s="259">
        <v>25.93617240276167</v>
      </c>
      <c r="AA894" s="252">
        <f t="shared" si="73"/>
        <v>0</v>
      </c>
      <c r="AB894" s="252">
        <f t="shared" si="74"/>
        <v>0</v>
      </c>
      <c r="AC894" s="252">
        <f t="shared" si="75"/>
        <v>0</v>
      </c>
      <c r="AD894" s="252">
        <f t="shared" si="76"/>
        <v>0</v>
      </c>
      <c r="AE894" s="252">
        <f t="shared" si="77"/>
        <v>0</v>
      </c>
      <c r="AF894" s="273">
        <f t="shared" si="78"/>
        <v>0</v>
      </c>
    </row>
    <row r="895" spans="1:32" ht="20.100000000000001" customHeight="1">
      <c r="A895" s="186">
        <v>1993</v>
      </c>
      <c r="B895" s="185">
        <v>132.51587732519533</v>
      </c>
      <c r="C895" s="184">
        <v>-6.1603872280590082</v>
      </c>
      <c r="D895" s="212">
        <v>66.117688508315879</v>
      </c>
      <c r="E895" s="212">
        <v>-17.390386663110249</v>
      </c>
      <c r="F895" s="212">
        <v>66.39818881687944</v>
      </c>
      <c r="G895" s="341">
        <v>8.5310615388410156</v>
      </c>
      <c r="H895" s="212"/>
      <c r="I895" s="212"/>
      <c r="J895" s="212"/>
      <c r="K895" s="212"/>
      <c r="L895" s="212"/>
      <c r="M895" s="212"/>
      <c r="N895" s="212"/>
      <c r="O895" s="212"/>
      <c r="P895" s="212"/>
      <c r="Q895" s="212"/>
      <c r="R895" s="212"/>
      <c r="S895" s="212"/>
      <c r="T895" s="212"/>
      <c r="U895" s="346">
        <v>132.51587732519533</v>
      </c>
      <c r="V895" s="346">
        <v>-6.1603872280590082</v>
      </c>
      <c r="W895" s="346">
        <v>66.117688508315879</v>
      </c>
      <c r="X895" s="346">
        <v>-17.390386663110249</v>
      </c>
      <c r="Y895" s="346">
        <v>66.39818881687944</v>
      </c>
      <c r="Z895" s="259">
        <v>8.5310615388410156</v>
      </c>
      <c r="AA895" s="252">
        <f t="shared" si="73"/>
        <v>0</v>
      </c>
      <c r="AB895" s="252">
        <f t="shared" si="74"/>
        <v>0</v>
      </c>
      <c r="AC895" s="252">
        <f t="shared" si="75"/>
        <v>0</v>
      </c>
      <c r="AD895" s="252">
        <f t="shared" si="76"/>
        <v>0</v>
      </c>
      <c r="AE895" s="252">
        <f t="shared" si="77"/>
        <v>0</v>
      </c>
      <c r="AF895" s="273">
        <f t="shared" si="78"/>
        <v>0</v>
      </c>
    </row>
    <row r="896" spans="1:32" ht="20.100000000000001" customHeight="1">
      <c r="A896" s="186">
        <v>1994</v>
      </c>
      <c r="B896" s="185">
        <v>123.67940673916986</v>
      </c>
      <c r="C896" s="184">
        <v>-6.6682353574437485</v>
      </c>
      <c r="D896" s="212">
        <v>53.705599231539551</v>
      </c>
      <c r="E896" s="212">
        <v>-18.772721123206253</v>
      </c>
      <c r="F896" s="212">
        <v>69.973807507630312</v>
      </c>
      <c r="G896" s="341">
        <v>5.3851147967486384</v>
      </c>
      <c r="H896" s="212"/>
      <c r="I896" s="212"/>
      <c r="J896" s="212"/>
      <c r="K896" s="212"/>
      <c r="L896" s="212"/>
      <c r="M896" s="212"/>
      <c r="N896" s="212"/>
      <c r="O896" s="212"/>
      <c r="P896" s="212"/>
      <c r="Q896" s="212"/>
      <c r="R896" s="212"/>
      <c r="S896" s="212"/>
      <c r="T896" s="212"/>
      <c r="U896" s="346">
        <v>123.67940673916986</v>
      </c>
      <c r="V896" s="346">
        <v>-6.6682353574437485</v>
      </c>
      <c r="W896" s="346">
        <v>53.705599231539551</v>
      </c>
      <c r="X896" s="346">
        <v>-18.772721123206253</v>
      </c>
      <c r="Y896" s="346">
        <v>69.973807507630312</v>
      </c>
      <c r="Z896" s="259">
        <v>5.3851147967486384</v>
      </c>
      <c r="AA896" s="252">
        <f t="shared" si="73"/>
        <v>0</v>
      </c>
      <c r="AB896" s="252">
        <f t="shared" si="74"/>
        <v>0</v>
      </c>
      <c r="AC896" s="252">
        <f t="shared" si="75"/>
        <v>0</v>
      </c>
      <c r="AD896" s="252">
        <f t="shared" si="76"/>
        <v>0</v>
      </c>
      <c r="AE896" s="252">
        <f t="shared" si="77"/>
        <v>0</v>
      </c>
      <c r="AF896" s="273">
        <f t="shared" si="78"/>
        <v>0</v>
      </c>
    </row>
    <row r="897" spans="1:32" ht="20.100000000000001" customHeight="1">
      <c r="A897" s="186">
        <v>1995</v>
      </c>
      <c r="B897" s="185">
        <v>127.34907302636762</v>
      </c>
      <c r="C897" s="184">
        <v>2.9670794709880823</v>
      </c>
      <c r="D897" s="159">
        <v>54.107093657935593</v>
      </c>
      <c r="E897" s="159">
        <v>0.74758392447142796</v>
      </c>
      <c r="F897" s="212">
        <v>73.241979368432013</v>
      </c>
      <c r="G897" s="168">
        <v>4.6705645686713808</v>
      </c>
      <c r="H897" s="159"/>
      <c r="I897" s="159"/>
      <c r="J897" s="159"/>
      <c r="K897" s="159"/>
      <c r="L897" s="159"/>
      <c r="M897" s="159"/>
      <c r="N897" s="159"/>
      <c r="O897" s="159"/>
      <c r="P897" s="159"/>
      <c r="Q897" s="159"/>
      <c r="R897" s="159"/>
      <c r="S897" s="159"/>
      <c r="T897" s="159"/>
      <c r="U897" s="346">
        <v>127.34907302636762</v>
      </c>
      <c r="V897" s="346">
        <v>2.9670794709880823</v>
      </c>
      <c r="W897" s="346">
        <v>54.107093657935593</v>
      </c>
      <c r="X897" s="346">
        <v>0.74758392447142796</v>
      </c>
      <c r="Y897" s="346">
        <v>73.241979368432013</v>
      </c>
      <c r="Z897" s="259">
        <v>4.6705645686713808</v>
      </c>
      <c r="AA897" s="252">
        <f t="shared" si="73"/>
        <v>0</v>
      </c>
      <c r="AB897" s="252">
        <f t="shared" si="74"/>
        <v>0</v>
      </c>
      <c r="AC897" s="252">
        <f t="shared" si="75"/>
        <v>0</v>
      </c>
      <c r="AD897" s="252">
        <f t="shared" si="76"/>
        <v>0</v>
      </c>
      <c r="AE897" s="252">
        <f t="shared" si="77"/>
        <v>0</v>
      </c>
      <c r="AF897" s="273">
        <f t="shared" si="78"/>
        <v>0</v>
      </c>
    </row>
    <row r="898" spans="1:32" ht="20.100000000000001" customHeight="1">
      <c r="A898" s="186">
        <v>1996</v>
      </c>
      <c r="B898" s="185">
        <v>138.9375027817876</v>
      </c>
      <c r="C898" s="184">
        <v>9.0997362446608463</v>
      </c>
      <c r="D898" s="159">
        <v>63.380327740348591</v>
      </c>
      <c r="E898" s="159">
        <v>17.138666033400867</v>
      </c>
      <c r="F898" s="212">
        <v>75.55717504143901</v>
      </c>
      <c r="G898" s="168">
        <v>3.1610228081914329</v>
      </c>
      <c r="H898" s="159"/>
      <c r="I898" s="159"/>
      <c r="J898" s="159"/>
      <c r="K898" s="159"/>
      <c r="L898" s="159"/>
      <c r="M898" s="159"/>
      <c r="N898" s="159"/>
      <c r="O898" s="159"/>
      <c r="P898" s="159"/>
      <c r="Q898" s="159"/>
      <c r="R898" s="159"/>
      <c r="S898" s="159"/>
      <c r="T898" s="159"/>
      <c r="U898" s="346">
        <v>138.9375027817876</v>
      </c>
      <c r="V898" s="346">
        <v>9.0997362446608463</v>
      </c>
      <c r="W898" s="346">
        <v>63.380327740348591</v>
      </c>
      <c r="X898" s="346">
        <v>17.138666033400867</v>
      </c>
      <c r="Y898" s="346">
        <v>75.55717504143901</v>
      </c>
      <c r="Z898" s="259">
        <v>3.1610228081914329</v>
      </c>
      <c r="AA898" s="252">
        <f t="shared" si="73"/>
        <v>0</v>
      </c>
      <c r="AB898" s="252">
        <f t="shared" si="74"/>
        <v>0</v>
      </c>
      <c r="AC898" s="252">
        <f t="shared" si="75"/>
        <v>0</v>
      </c>
      <c r="AD898" s="252">
        <f t="shared" si="76"/>
        <v>0</v>
      </c>
      <c r="AE898" s="252">
        <f t="shared" si="77"/>
        <v>0</v>
      </c>
      <c r="AF898" s="273">
        <f t="shared" si="78"/>
        <v>0</v>
      </c>
    </row>
    <row r="899" spans="1:32" ht="20.100000000000001" customHeight="1">
      <c r="A899" s="186">
        <v>1997</v>
      </c>
      <c r="B899" s="185">
        <v>136.26132716784238</v>
      </c>
      <c r="C899" s="184">
        <v>-1.9261722431763957</v>
      </c>
      <c r="D899" s="159">
        <v>60.758657108979214</v>
      </c>
      <c r="E899" s="159">
        <v>-4.1364106574355759</v>
      </c>
      <c r="F899" s="212">
        <v>75.502670058863188</v>
      </c>
      <c r="G899" s="168">
        <v>-7.2137401306932247E-2</v>
      </c>
      <c r="H899" s="159"/>
      <c r="I899" s="159"/>
      <c r="J899" s="159"/>
      <c r="K899" s="159"/>
      <c r="L899" s="159"/>
      <c r="M899" s="159"/>
      <c r="N899" s="159"/>
      <c r="O899" s="159"/>
      <c r="P899" s="159"/>
      <c r="Q899" s="159"/>
      <c r="R899" s="159"/>
      <c r="S899" s="159"/>
      <c r="T899" s="159"/>
      <c r="U899" s="346">
        <v>136.26132716784238</v>
      </c>
      <c r="V899" s="346">
        <v>-1.9261722431763957</v>
      </c>
      <c r="W899" s="346">
        <v>60.758657108979214</v>
      </c>
      <c r="X899" s="346">
        <v>-4.1364106574355759</v>
      </c>
      <c r="Y899" s="346">
        <v>75.502670058863188</v>
      </c>
      <c r="Z899" s="259">
        <v>-7.2137401306932247E-2</v>
      </c>
      <c r="AA899" s="252">
        <f t="shared" ref="AA899:AA961" si="79">U899-B899</f>
        <v>0</v>
      </c>
      <c r="AB899" s="252">
        <f t="shared" ref="AB899:AB961" si="80">V899-C899</f>
        <v>0</v>
      </c>
      <c r="AC899" s="252">
        <f t="shared" ref="AC899:AC961" si="81">W899-D899</f>
        <v>0</v>
      </c>
      <c r="AD899" s="252">
        <f t="shared" ref="AD899:AD961" si="82">X899-E899</f>
        <v>0</v>
      </c>
      <c r="AE899" s="252">
        <f t="shared" ref="AE899:AE961" si="83">Y899-F899</f>
        <v>0</v>
      </c>
      <c r="AF899" s="273">
        <f t="shared" ref="AF899:AF961" si="84">Z899-G899</f>
        <v>0</v>
      </c>
    </row>
    <row r="900" spans="1:32" ht="20.100000000000001" customHeight="1">
      <c r="A900" s="186">
        <v>1998</v>
      </c>
      <c r="B900" s="185">
        <v>119.68019474340366</v>
      </c>
      <c r="C900" s="184">
        <v>-12.168626835708579</v>
      </c>
      <c r="D900" s="159">
        <v>39.924024397975167</v>
      </c>
      <c r="E900" s="159">
        <v>-34.290805133553562</v>
      </c>
      <c r="F900" s="212">
        <v>79.756170345428501</v>
      </c>
      <c r="G900" s="168">
        <v>5.6335759824774527</v>
      </c>
      <c r="H900" s="159"/>
      <c r="I900" s="159"/>
      <c r="J900" s="159"/>
      <c r="K900" s="159"/>
      <c r="L900" s="159"/>
      <c r="M900" s="159"/>
      <c r="N900" s="159"/>
      <c r="O900" s="159"/>
      <c r="P900" s="159"/>
      <c r="Q900" s="159"/>
      <c r="R900" s="159"/>
      <c r="S900" s="159"/>
      <c r="T900" s="159"/>
      <c r="U900" s="346">
        <v>119.68019474340366</v>
      </c>
      <c r="V900" s="346">
        <v>-12.168626835708579</v>
      </c>
      <c r="W900" s="346">
        <v>39.924024397975167</v>
      </c>
      <c r="X900" s="346">
        <v>-34.290805133553562</v>
      </c>
      <c r="Y900" s="346">
        <v>79.756170345428501</v>
      </c>
      <c r="Z900" s="259">
        <v>5.6335759824774527</v>
      </c>
      <c r="AA900" s="252">
        <f t="shared" si="79"/>
        <v>0</v>
      </c>
      <c r="AB900" s="252">
        <f t="shared" si="80"/>
        <v>0</v>
      </c>
      <c r="AC900" s="252">
        <f t="shared" si="81"/>
        <v>0</v>
      </c>
      <c r="AD900" s="252">
        <f t="shared" si="82"/>
        <v>0</v>
      </c>
      <c r="AE900" s="252">
        <f t="shared" si="83"/>
        <v>0</v>
      </c>
      <c r="AF900" s="273">
        <f t="shared" si="84"/>
        <v>0</v>
      </c>
    </row>
    <row r="901" spans="1:32" ht="20.100000000000001" customHeight="1">
      <c r="A901" s="186">
        <v>1999</v>
      </c>
      <c r="B901" s="185">
        <v>132.55677013479874</v>
      </c>
      <c r="C901" s="184">
        <v>10.759153107164195</v>
      </c>
      <c r="D901" s="159">
        <v>51.362837308493106</v>
      </c>
      <c r="E901" s="159">
        <v>28.651452560223561</v>
      </c>
      <c r="F901" s="212">
        <v>81.193932826305641</v>
      </c>
      <c r="G901" s="168">
        <v>1.8026974899247392</v>
      </c>
      <c r="H901" s="159"/>
      <c r="I901" s="159"/>
      <c r="J901" s="159"/>
      <c r="K901" s="159"/>
      <c r="L901" s="159"/>
      <c r="M901" s="159"/>
      <c r="N901" s="159"/>
      <c r="O901" s="159"/>
      <c r="P901" s="159"/>
      <c r="Q901" s="159"/>
      <c r="R901" s="159"/>
      <c r="S901" s="159"/>
      <c r="T901" s="159"/>
      <c r="U901" s="346">
        <v>132.55677013479874</v>
      </c>
      <c r="V901" s="346">
        <v>10.759153107164195</v>
      </c>
      <c r="W901" s="346">
        <v>51.362837308493106</v>
      </c>
      <c r="X901" s="346">
        <v>28.651452560223561</v>
      </c>
      <c r="Y901" s="346">
        <v>81.193932826305641</v>
      </c>
      <c r="Z901" s="259">
        <v>1.8026974899247392</v>
      </c>
      <c r="AA901" s="252">
        <f t="shared" si="79"/>
        <v>0</v>
      </c>
      <c r="AB901" s="252">
        <f t="shared" si="80"/>
        <v>0</v>
      </c>
      <c r="AC901" s="252">
        <f t="shared" si="81"/>
        <v>0</v>
      </c>
      <c r="AD901" s="252">
        <f t="shared" si="82"/>
        <v>0</v>
      </c>
      <c r="AE901" s="252">
        <f t="shared" si="83"/>
        <v>0</v>
      </c>
      <c r="AF901" s="273">
        <f t="shared" si="84"/>
        <v>0</v>
      </c>
    </row>
    <row r="902" spans="1:32" ht="20.100000000000001" customHeight="1">
      <c r="A902" s="186">
        <v>2000</v>
      </c>
      <c r="B902" s="185">
        <v>168.8084284247939</v>
      </c>
      <c r="C902" s="184">
        <v>27.34802473923466</v>
      </c>
      <c r="D902" s="159">
        <v>81.030242779625695</v>
      </c>
      <c r="E902" s="159">
        <v>57.760449044015218</v>
      </c>
      <c r="F902" s="212">
        <v>87.778185645168222</v>
      </c>
      <c r="G902" s="168">
        <v>8.1092916547692795</v>
      </c>
      <c r="H902" s="159"/>
      <c r="I902" s="159"/>
      <c r="J902" s="159"/>
      <c r="K902" s="159"/>
      <c r="L902" s="159"/>
      <c r="M902" s="159"/>
      <c r="N902" s="159"/>
      <c r="O902" s="159"/>
      <c r="P902" s="159"/>
      <c r="Q902" s="159"/>
      <c r="R902" s="159"/>
      <c r="S902" s="159"/>
      <c r="T902" s="159"/>
      <c r="U902" s="346">
        <v>168.8084284247939</v>
      </c>
      <c r="V902" s="346">
        <v>27.34802473923466</v>
      </c>
      <c r="W902" s="346">
        <v>81.030242779625695</v>
      </c>
      <c r="X902" s="346">
        <v>57.760449044015218</v>
      </c>
      <c r="Y902" s="346">
        <v>87.778185645168222</v>
      </c>
      <c r="Z902" s="259">
        <v>8.1092916547692795</v>
      </c>
      <c r="AA902" s="252">
        <f t="shared" si="79"/>
        <v>0</v>
      </c>
      <c r="AB902" s="252">
        <f t="shared" si="80"/>
        <v>0</v>
      </c>
      <c r="AC902" s="252">
        <f t="shared" si="81"/>
        <v>0</v>
      </c>
      <c r="AD902" s="252">
        <f t="shared" si="82"/>
        <v>0</v>
      </c>
      <c r="AE902" s="252">
        <f t="shared" si="83"/>
        <v>0</v>
      </c>
      <c r="AF902" s="273">
        <f t="shared" si="84"/>
        <v>0</v>
      </c>
    </row>
    <row r="903" spans="1:32" ht="20.100000000000001" customHeight="1">
      <c r="A903" s="186">
        <v>2001</v>
      </c>
      <c r="B903" s="185">
        <v>153.8496998634628</v>
      </c>
      <c r="C903" s="184">
        <v>-8.8613635592226245</v>
      </c>
      <c r="D903" s="159">
        <v>67.978133342735063</v>
      </c>
      <c r="E903" s="159">
        <v>-16.107701259624591</v>
      </c>
      <c r="F903" s="212">
        <v>85.871566520727725</v>
      </c>
      <c r="G903" s="168">
        <v>-2.1720876439025005</v>
      </c>
      <c r="H903" s="159"/>
      <c r="I903" s="159"/>
      <c r="J903" s="159"/>
      <c r="K903" s="159"/>
      <c r="L903" s="159"/>
      <c r="M903" s="159"/>
      <c r="N903" s="159"/>
      <c r="O903" s="159"/>
      <c r="P903" s="159"/>
      <c r="Q903" s="159"/>
      <c r="R903" s="159"/>
      <c r="S903" s="159"/>
      <c r="T903" s="159"/>
      <c r="U903" s="346">
        <v>153.8496998634628</v>
      </c>
      <c r="V903" s="346">
        <v>-8.8613635592226245</v>
      </c>
      <c r="W903" s="346">
        <v>67.978133342735063</v>
      </c>
      <c r="X903" s="346">
        <v>-16.107701259624591</v>
      </c>
      <c r="Y903" s="346">
        <v>85.871566520727725</v>
      </c>
      <c r="Z903" s="259">
        <v>-2.1720876439025005</v>
      </c>
      <c r="AA903" s="252">
        <f t="shared" si="79"/>
        <v>0</v>
      </c>
      <c r="AB903" s="252">
        <f t="shared" si="80"/>
        <v>0</v>
      </c>
      <c r="AC903" s="252">
        <f t="shared" si="81"/>
        <v>0</v>
      </c>
      <c r="AD903" s="252">
        <f t="shared" si="82"/>
        <v>0</v>
      </c>
      <c r="AE903" s="252">
        <f t="shared" si="83"/>
        <v>0</v>
      </c>
      <c r="AF903" s="273">
        <f t="shared" si="84"/>
        <v>0</v>
      </c>
    </row>
    <row r="904" spans="1:32" ht="20.100000000000001" customHeight="1">
      <c r="A904" s="186">
        <v>2002</v>
      </c>
      <c r="B904" s="185">
        <v>154.98478091475317</v>
      </c>
      <c r="C904" s="184">
        <v>0.73778567803364581</v>
      </c>
      <c r="D904" s="159">
        <v>64.132151686744223</v>
      </c>
      <c r="E904" s="159">
        <v>-5.657674706364773</v>
      </c>
      <c r="F904" s="212">
        <v>90.852629228008965</v>
      </c>
      <c r="G904" s="168">
        <v>5.8005960635164371</v>
      </c>
      <c r="H904" s="159"/>
      <c r="I904" s="159"/>
      <c r="J904" s="159"/>
      <c r="K904" s="159"/>
      <c r="L904" s="159"/>
      <c r="M904" s="159"/>
      <c r="N904" s="159"/>
      <c r="O904" s="159"/>
      <c r="P904" s="159"/>
      <c r="Q904" s="159"/>
      <c r="R904" s="159"/>
      <c r="S904" s="159"/>
      <c r="T904" s="159"/>
      <c r="U904" s="346">
        <v>154.98478091475317</v>
      </c>
      <c r="V904" s="346">
        <v>0.73778567803364581</v>
      </c>
      <c r="W904" s="346">
        <v>64.132151686744223</v>
      </c>
      <c r="X904" s="346">
        <v>-5.657674706364773</v>
      </c>
      <c r="Y904" s="346">
        <v>90.852629228008965</v>
      </c>
      <c r="Z904" s="259">
        <v>5.8005960635164371</v>
      </c>
      <c r="AA904" s="252">
        <f t="shared" si="79"/>
        <v>0</v>
      </c>
      <c r="AB904" s="252">
        <f t="shared" si="80"/>
        <v>0</v>
      </c>
      <c r="AC904" s="252">
        <f t="shared" si="81"/>
        <v>0</v>
      </c>
      <c r="AD904" s="252">
        <f t="shared" si="82"/>
        <v>0</v>
      </c>
      <c r="AE904" s="252">
        <f t="shared" si="83"/>
        <v>0</v>
      </c>
      <c r="AF904" s="273">
        <f t="shared" si="84"/>
        <v>0</v>
      </c>
    </row>
    <row r="905" spans="1:32" ht="20.100000000000001" customHeight="1">
      <c r="A905" s="186">
        <v>2003</v>
      </c>
      <c r="B905" s="185">
        <v>176.2804820930842</v>
      </c>
      <c r="C905" s="184">
        <v>13.740511198995975</v>
      </c>
      <c r="D905" s="159">
        <v>79.711409202044919</v>
      </c>
      <c r="E905" s="159">
        <v>24.29242915690422</v>
      </c>
      <c r="F905" s="212">
        <v>96.569072891039283</v>
      </c>
      <c r="G905" s="168">
        <v>6.2919958526285455</v>
      </c>
      <c r="H905" s="159"/>
      <c r="I905" s="159"/>
      <c r="J905" s="159"/>
      <c r="K905" s="159"/>
      <c r="L905" s="159"/>
      <c r="M905" s="159"/>
      <c r="N905" s="159"/>
      <c r="O905" s="159"/>
      <c r="P905" s="159"/>
      <c r="Q905" s="159"/>
      <c r="R905" s="159"/>
      <c r="S905" s="159"/>
      <c r="T905" s="159"/>
      <c r="U905" s="346">
        <v>176.2804820930842</v>
      </c>
      <c r="V905" s="346">
        <v>13.740511198995975</v>
      </c>
      <c r="W905" s="346">
        <v>79.711409202044919</v>
      </c>
      <c r="X905" s="346">
        <v>24.29242915690422</v>
      </c>
      <c r="Y905" s="346">
        <v>96.569072891039283</v>
      </c>
      <c r="Z905" s="259">
        <v>6.2919958526285455</v>
      </c>
      <c r="AA905" s="252">
        <f t="shared" si="79"/>
        <v>0</v>
      </c>
      <c r="AB905" s="252">
        <f t="shared" si="80"/>
        <v>0</v>
      </c>
      <c r="AC905" s="252">
        <f t="shared" si="81"/>
        <v>0</v>
      </c>
      <c r="AD905" s="252">
        <f t="shared" si="82"/>
        <v>0</v>
      </c>
      <c r="AE905" s="252">
        <f t="shared" si="83"/>
        <v>0</v>
      </c>
      <c r="AF905" s="273">
        <f t="shared" si="84"/>
        <v>0</v>
      </c>
    </row>
    <row r="906" spans="1:32" ht="20.100000000000001" customHeight="1">
      <c r="A906" s="186">
        <v>2004</v>
      </c>
      <c r="B906" s="185">
        <v>221.36526069987431</v>
      </c>
      <c r="C906" s="184">
        <v>25.575592981974765</v>
      </c>
      <c r="D906" s="159">
        <v>112.27956802838244</v>
      </c>
      <c r="E906" s="159">
        <v>40.857587580451451</v>
      </c>
      <c r="F906" s="212">
        <v>109.08569267149187</v>
      </c>
      <c r="G906" s="168">
        <v>12.961312981201885</v>
      </c>
      <c r="H906" s="159"/>
      <c r="I906" s="159"/>
      <c r="J906" s="159"/>
      <c r="K906" s="159"/>
      <c r="L906" s="159"/>
      <c r="M906" s="159"/>
      <c r="N906" s="159"/>
      <c r="O906" s="159"/>
      <c r="P906" s="159"/>
      <c r="Q906" s="159"/>
      <c r="R906" s="159"/>
      <c r="S906" s="159"/>
      <c r="T906" s="159"/>
      <c r="U906" s="346">
        <v>221.36526069987431</v>
      </c>
      <c r="V906" s="346">
        <v>25.575592981974765</v>
      </c>
      <c r="W906" s="346">
        <v>112.27956802838244</v>
      </c>
      <c r="X906" s="346">
        <v>40.857587580451451</v>
      </c>
      <c r="Y906" s="346">
        <v>109.08569267149187</v>
      </c>
      <c r="Z906" s="259">
        <v>12.961312981201885</v>
      </c>
      <c r="AA906" s="252">
        <f t="shared" si="79"/>
        <v>0</v>
      </c>
      <c r="AB906" s="252">
        <f t="shared" si="80"/>
        <v>0</v>
      </c>
      <c r="AC906" s="252">
        <f t="shared" si="81"/>
        <v>0</v>
      </c>
      <c r="AD906" s="252">
        <f t="shared" si="82"/>
        <v>0</v>
      </c>
      <c r="AE906" s="252">
        <f t="shared" si="83"/>
        <v>0</v>
      </c>
      <c r="AF906" s="273">
        <f t="shared" si="84"/>
        <v>0</v>
      </c>
    </row>
    <row r="907" spans="1:32" ht="20.100000000000001" customHeight="1">
      <c r="A907" s="186">
        <v>2005</v>
      </c>
      <c r="B907" s="185">
        <v>279.02704777432763</v>
      </c>
      <c r="C907" s="184">
        <v>26.048254767775347</v>
      </c>
      <c r="D907" s="159">
        <v>156.78907761709078</v>
      </c>
      <c r="E907" s="159">
        <v>39.641682249309213</v>
      </c>
      <c r="F907" s="212">
        <v>122.23797015723684</v>
      </c>
      <c r="G907" s="168">
        <v>12.056830885561354</v>
      </c>
      <c r="H907" s="159"/>
      <c r="I907" s="159"/>
      <c r="J907" s="159"/>
      <c r="K907" s="159"/>
      <c r="L907" s="159"/>
      <c r="M907" s="159"/>
      <c r="N907" s="159"/>
      <c r="O907" s="159"/>
      <c r="P907" s="159"/>
      <c r="Q907" s="159"/>
      <c r="R907" s="159"/>
      <c r="S907" s="159"/>
      <c r="T907" s="159"/>
      <c r="U907" s="346">
        <v>279.02704777432763</v>
      </c>
      <c r="V907" s="346">
        <v>26.048254767775347</v>
      </c>
      <c r="W907" s="346">
        <v>156.78907761709078</v>
      </c>
      <c r="X907" s="346">
        <v>39.641682249309213</v>
      </c>
      <c r="Y907" s="346">
        <v>122.23797015723684</v>
      </c>
      <c r="Z907" s="259">
        <v>12.056830885561354</v>
      </c>
      <c r="AA907" s="252">
        <f t="shared" si="79"/>
        <v>0</v>
      </c>
      <c r="AB907" s="252">
        <f t="shared" si="80"/>
        <v>0</v>
      </c>
      <c r="AC907" s="252">
        <f t="shared" si="81"/>
        <v>0</v>
      </c>
      <c r="AD907" s="252">
        <f t="shared" si="82"/>
        <v>0</v>
      </c>
      <c r="AE907" s="252">
        <f t="shared" si="83"/>
        <v>0</v>
      </c>
      <c r="AF907" s="273">
        <f t="shared" si="84"/>
        <v>0</v>
      </c>
    </row>
    <row r="908" spans="1:32" ht="20.100000000000001" customHeight="1">
      <c r="A908" s="186">
        <v>2006</v>
      </c>
      <c r="B908" s="185">
        <v>336.81601623492367</v>
      </c>
      <c r="C908" s="184">
        <v>20.710884095843923</v>
      </c>
      <c r="D908" s="159">
        <v>199.43064525730443</v>
      </c>
      <c r="E908" s="159">
        <v>27.196771795770488</v>
      </c>
      <c r="F908" s="212">
        <v>137.38537097761926</v>
      </c>
      <c r="G908" s="168">
        <v>12.391731309754277</v>
      </c>
      <c r="H908" s="159"/>
      <c r="I908" s="159"/>
      <c r="J908" s="159"/>
      <c r="K908" s="159"/>
      <c r="L908" s="159"/>
      <c r="M908" s="159"/>
      <c r="N908" s="159"/>
      <c r="O908" s="159"/>
      <c r="P908" s="159"/>
      <c r="Q908" s="159"/>
      <c r="R908" s="159"/>
      <c r="S908" s="159"/>
      <c r="T908" s="159"/>
      <c r="U908" s="346">
        <v>336.81601623492367</v>
      </c>
      <c r="V908" s="346">
        <v>20.710884095843923</v>
      </c>
      <c r="W908" s="346">
        <v>199.43064525730443</v>
      </c>
      <c r="X908" s="346">
        <v>27.196771795770488</v>
      </c>
      <c r="Y908" s="346">
        <v>137.38537097761926</v>
      </c>
      <c r="Z908" s="259">
        <v>12.391731309754277</v>
      </c>
      <c r="AA908" s="252">
        <f t="shared" si="79"/>
        <v>0</v>
      </c>
      <c r="AB908" s="252">
        <f t="shared" si="80"/>
        <v>0</v>
      </c>
      <c r="AC908" s="252">
        <f t="shared" si="81"/>
        <v>0</v>
      </c>
      <c r="AD908" s="252">
        <f t="shared" si="82"/>
        <v>0</v>
      </c>
      <c r="AE908" s="252">
        <f t="shared" si="83"/>
        <v>0</v>
      </c>
      <c r="AF908" s="273">
        <f t="shared" si="84"/>
        <v>0</v>
      </c>
    </row>
    <row r="909" spans="1:32" ht="20.100000000000001" customHeight="1">
      <c r="A909" s="186">
        <v>2007</v>
      </c>
      <c r="B909" s="185">
        <v>346.42312676271058</v>
      </c>
      <c r="C909" s="184">
        <v>2.8523318561805269</v>
      </c>
      <c r="D909" s="159">
        <v>195.29218182280152</v>
      </c>
      <c r="E909" s="159">
        <v>-2.0751391688892653</v>
      </c>
      <c r="F909" s="212">
        <v>151.13110755392941</v>
      </c>
      <c r="G909" s="168">
        <v>10.005240353100902</v>
      </c>
      <c r="H909" s="159"/>
      <c r="I909" s="159"/>
      <c r="J909" s="159"/>
      <c r="K909" s="159"/>
      <c r="L909" s="159"/>
      <c r="M909" s="159"/>
      <c r="N909" s="159"/>
      <c r="O909" s="159"/>
      <c r="P909" s="159"/>
      <c r="Q909" s="159"/>
      <c r="R909" s="159"/>
      <c r="S909" s="159"/>
      <c r="T909" s="159"/>
      <c r="U909" s="346">
        <v>346.42312676271058</v>
      </c>
      <c r="V909" s="346">
        <v>2.8523318561805269</v>
      </c>
      <c r="W909" s="346">
        <v>195.29218182280152</v>
      </c>
      <c r="X909" s="346">
        <v>-2.0751391688892653</v>
      </c>
      <c r="Y909" s="346">
        <v>151.13110755392941</v>
      </c>
      <c r="Z909" s="259">
        <v>10.005240353100902</v>
      </c>
      <c r="AA909" s="252">
        <f t="shared" si="79"/>
        <v>0</v>
      </c>
      <c r="AB909" s="252">
        <f t="shared" si="80"/>
        <v>0</v>
      </c>
      <c r="AC909" s="252">
        <f t="shared" si="81"/>
        <v>0</v>
      </c>
      <c r="AD909" s="252">
        <f t="shared" si="82"/>
        <v>0</v>
      </c>
      <c r="AE909" s="252">
        <f t="shared" si="83"/>
        <v>0</v>
      </c>
      <c r="AF909" s="273">
        <f t="shared" si="84"/>
        <v>0</v>
      </c>
    </row>
    <row r="910" spans="1:32" ht="20.100000000000001" customHeight="1">
      <c r="A910" s="186">
        <v>2008</v>
      </c>
      <c r="B910" s="185">
        <v>415.82976186364664</v>
      </c>
      <c r="C910" s="184">
        <v>20.035219862349862</v>
      </c>
      <c r="D910" s="159">
        <v>243.41106737369179</v>
      </c>
      <c r="E910" s="159">
        <v>24.639432619248922</v>
      </c>
      <c r="F910" s="212">
        <v>172.41869448995485</v>
      </c>
      <c r="G910" s="168">
        <v>14.085509780591792</v>
      </c>
      <c r="H910" s="159"/>
      <c r="I910" s="159"/>
      <c r="J910" s="159"/>
      <c r="K910" s="159"/>
      <c r="L910" s="159"/>
      <c r="M910" s="159"/>
      <c r="N910" s="159"/>
      <c r="O910" s="159"/>
      <c r="P910" s="159"/>
      <c r="Q910" s="159"/>
      <c r="R910" s="159"/>
      <c r="S910" s="159"/>
      <c r="T910" s="159"/>
      <c r="U910" s="346">
        <v>415.82976186364664</v>
      </c>
      <c r="V910" s="346">
        <v>20.035219862349862</v>
      </c>
      <c r="W910" s="346">
        <v>243.41106737369179</v>
      </c>
      <c r="X910" s="346">
        <v>24.639432619248922</v>
      </c>
      <c r="Y910" s="346">
        <v>172.41869448995485</v>
      </c>
      <c r="Z910" s="259">
        <v>14.085509780591792</v>
      </c>
      <c r="AA910" s="252">
        <f t="shared" si="79"/>
        <v>0</v>
      </c>
      <c r="AB910" s="252">
        <f t="shared" si="80"/>
        <v>0</v>
      </c>
      <c r="AC910" s="252">
        <f t="shared" si="81"/>
        <v>0</v>
      </c>
      <c r="AD910" s="252">
        <f t="shared" si="82"/>
        <v>0</v>
      </c>
      <c r="AE910" s="252">
        <f t="shared" si="83"/>
        <v>0</v>
      </c>
      <c r="AF910" s="273">
        <f t="shared" si="84"/>
        <v>0</v>
      </c>
    </row>
    <row r="911" spans="1:32" ht="20.100000000000001" customHeight="1">
      <c r="A911" s="186">
        <v>2009</v>
      </c>
      <c r="B911" s="185">
        <v>293.05235628448321</v>
      </c>
      <c r="C911" s="184">
        <v>-29.525882185273446</v>
      </c>
      <c r="D911" s="159">
        <v>130.84225345245153</v>
      </c>
      <c r="E911" s="159">
        <v>-46.246382769613895</v>
      </c>
      <c r="F911" s="212">
        <v>162.21010283203168</v>
      </c>
      <c r="G911" s="168">
        <v>-5.9208148444239157</v>
      </c>
      <c r="H911" s="159"/>
      <c r="I911" s="159"/>
      <c r="J911" s="159"/>
      <c r="K911" s="159"/>
      <c r="L911" s="159"/>
      <c r="M911" s="159"/>
      <c r="N911" s="159"/>
      <c r="O911" s="159"/>
      <c r="P911" s="159"/>
      <c r="Q911" s="159"/>
      <c r="R911" s="159"/>
      <c r="S911" s="159"/>
      <c r="T911" s="159"/>
      <c r="U911" s="346">
        <v>293.05235628448321</v>
      </c>
      <c r="V911" s="346">
        <v>-29.525882185273446</v>
      </c>
      <c r="W911" s="346">
        <v>130.84225345245153</v>
      </c>
      <c r="X911" s="346">
        <v>-46.246382769613895</v>
      </c>
      <c r="Y911" s="346">
        <v>162.21010283203168</v>
      </c>
      <c r="Z911" s="259">
        <v>-5.9208148444239157</v>
      </c>
      <c r="AA911" s="252">
        <f t="shared" si="79"/>
        <v>0</v>
      </c>
      <c r="AB911" s="252">
        <f t="shared" si="80"/>
        <v>0</v>
      </c>
      <c r="AC911" s="252">
        <f t="shared" si="81"/>
        <v>0</v>
      </c>
      <c r="AD911" s="252">
        <f t="shared" si="82"/>
        <v>0</v>
      </c>
      <c r="AE911" s="252">
        <f t="shared" si="83"/>
        <v>0</v>
      </c>
      <c r="AF911" s="273">
        <f t="shared" si="84"/>
        <v>0</v>
      </c>
    </row>
    <row r="912" spans="1:32" s="27" customFormat="1" ht="20.100000000000001" customHeight="1">
      <c r="A912" s="187" t="s">
        <v>13</v>
      </c>
      <c r="B912" s="342">
        <v>315.25609594294099</v>
      </c>
      <c r="C912" s="214">
        <v>7.5767142567873833</v>
      </c>
      <c r="D912" s="215">
        <v>156.54251594902823</v>
      </c>
      <c r="E912" s="215">
        <v>19.642173547489577</v>
      </c>
      <c r="F912" s="343">
        <v>158.71357999391279</v>
      </c>
      <c r="G912" s="216">
        <v>-2.1555518288152058</v>
      </c>
      <c r="H912" s="159"/>
      <c r="I912" s="159"/>
      <c r="J912" s="159"/>
      <c r="K912" s="159"/>
      <c r="L912" s="159"/>
      <c r="M912" s="159"/>
      <c r="N912" s="159"/>
      <c r="O912" s="159"/>
      <c r="P912" s="159"/>
      <c r="Q912" s="159"/>
      <c r="R912" s="159"/>
      <c r="S912" s="159"/>
      <c r="T912" s="159"/>
      <c r="U912" s="346">
        <v>315.25609594294099</v>
      </c>
      <c r="V912" s="346">
        <v>7.5767142567873833</v>
      </c>
      <c r="W912" s="346">
        <v>156.54251594902823</v>
      </c>
      <c r="X912" s="346">
        <v>19.642173547489577</v>
      </c>
      <c r="Y912" s="346">
        <v>158.71357999391279</v>
      </c>
      <c r="Z912" s="259">
        <v>-2.1555518288152058</v>
      </c>
      <c r="AA912" s="252">
        <f t="shared" si="79"/>
        <v>0</v>
      </c>
      <c r="AB912" s="252">
        <f t="shared" si="80"/>
        <v>0</v>
      </c>
      <c r="AC912" s="252">
        <f t="shared" si="81"/>
        <v>0</v>
      </c>
      <c r="AD912" s="252">
        <f t="shared" si="82"/>
        <v>0</v>
      </c>
      <c r="AE912" s="252">
        <f t="shared" si="83"/>
        <v>0</v>
      </c>
      <c r="AF912" s="273">
        <f t="shared" si="84"/>
        <v>0</v>
      </c>
    </row>
    <row r="913" spans="1:32" ht="20.100000000000001" customHeight="1">
      <c r="A913" s="756" t="s">
        <v>14</v>
      </c>
      <c r="B913" s="757"/>
      <c r="C913" s="757"/>
      <c r="D913" s="757"/>
      <c r="E913" s="757"/>
      <c r="F913" s="757"/>
      <c r="G913" s="758"/>
      <c r="H913" s="162"/>
      <c r="I913" s="162"/>
      <c r="J913" s="162"/>
      <c r="K913" s="162"/>
      <c r="L913" s="162"/>
      <c r="M913" s="162"/>
      <c r="N913" s="162"/>
      <c r="O913" s="162"/>
      <c r="P913" s="162"/>
      <c r="Q913" s="162"/>
      <c r="R913" s="162"/>
      <c r="S913" s="162"/>
      <c r="T913" s="162"/>
      <c r="U913" s="31">
        <v>20.026704318898595</v>
      </c>
      <c r="V913" s="31">
        <v>2.0580889206743649</v>
      </c>
      <c r="W913" s="31">
        <v>28.876374078653896</v>
      </c>
      <c r="X913" s="31">
        <v>10.800000000000011</v>
      </c>
      <c r="Y913" s="31">
        <v>-0.63624936836264112</v>
      </c>
      <c r="Z913" s="259">
        <v>2.0363100671232814</v>
      </c>
      <c r="AA913" s="252">
        <f t="shared" si="79"/>
        <v>20.026704318898595</v>
      </c>
      <c r="AB913" s="252">
        <f t="shared" si="80"/>
        <v>2.0580889206743649</v>
      </c>
      <c r="AC913" s="252">
        <f t="shared" si="81"/>
        <v>28.876374078653896</v>
      </c>
      <c r="AD913" s="252">
        <f t="shared" si="82"/>
        <v>10.800000000000011</v>
      </c>
      <c r="AE913" s="252">
        <f t="shared" si="83"/>
        <v>-0.63624936836264112</v>
      </c>
      <c r="AF913" s="273">
        <f t="shared" si="84"/>
        <v>2.0363100671232814</v>
      </c>
    </row>
    <row r="914" spans="1:32" ht="20.100000000000001" customHeight="1">
      <c r="A914" s="235"/>
      <c r="B914" s="236">
        <f>B912/B872*100-100</f>
        <v>543.72191529448082</v>
      </c>
      <c r="C914" s="236" t="s">
        <v>4</v>
      </c>
      <c r="D914" s="236">
        <f>D912/D872*100-100</f>
        <v>387.3519201152601</v>
      </c>
      <c r="E914" s="236" t="s">
        <v>91</v>
      </c>
      <c r="F914" s="236">
        <f>F912/F872*100-100</f>
        <v>841.75742938082965</v>
      </c>
      <c r="G914" s="237" t="s">
        <v>4</v>
      </c>
      <c r="H914" s="379"/>
      <c r="I914" s="379"/>
      <c r="J914" s="379"/>
      <c r="K914" s="379"/>
      <c r="L914" s="379"/>
      <c r="M914" s="379"/>
      <c r="N914" s="379"/>
      <c r="O914" s="379"/>
      <c r="P914" s="379"/>
      <c r="Q914" s="379"/>
      <c r="R914" s="379"/>
      <c r="S914" s="379"/>
      <c r="T914" s="379"/>
      <c r="U914" s="31">
        <v>20.026704318898595</v>
      </c>
      <c r="V914" s="31">
        <v>2.0580889206743649</v>
      </c>
      <c r="W914" s="31">
        <v>28.876374078653896</v>
      </c>
      <c r="X914" s="31">
        <v>10.800000000000011</v>
      </c>
      <c r="Y914" s="31">
        <v>-0.63624936836264112</v>
      </c>
      <c r="Z914" s="259">
        <v>2.0363100671232814</v>
      </c>
      <c r="AA914" s="252">
        <f t="shared" si="79"/>
        <v>-523.6952109755822</v>
      </c>
      <c r="AB914" s="252" t="e">
        <f t="shared" si="80"/>
        <v>#VALUE!</v>
      </c>
      <c r="AC914" s="252">
        <f t="shared" si="81"/>
        <v>-358.4755460366062</v>
      </c>
      <c r="AD914" s="252" t="e">
        <f t="shared" si="82"/>
        <v>#VALUE!</v>
      </c>
      <c r="AE914" s="252">
        <f t="shared" si="83"/>
        <v>-842.3936787491923</v>
      </c>
      <c r="AF914" s="273" t="e">
        <f t="shared" si="84"/>
        <v>#VALUE!</v>
      </c>
    </row>
    <row r="915" spans="1:32" s="2" customFormat="1" ht="15" customHeight="1">
      <c r="A915" s="310" t="s">
        <v>15</v>
      </c>
      <c r="B915" s="311"/>
      <c r="C915" s="311"/>
      <c r="D915" s="311"/>
      <c r="E915" s="312"/>
      <c r="F915" s="313"/>
      <c r="G915" s="314"/>
      <c r="H915" s="314"/>
      <c r="I915" s="314"/>
      <c r="J915" s="314"/>
      <c r="K915" s="314"/>
      <c r="L915" s="314"/>
      <c r="M915" s="314"/>
      <c r="N915" s="314"/>
      <c r="O915" s="314"/>
      <c r="P915" s="314"/>
      <c r="Q915" s="314"/>
      <c r="R915" s="314"/>
      <c r="S915" s="314"/>
      <c r="T915" s="314"/>
      <c r="U915" s="9">
        <v>20.026704318898595</v>
      </c>
      <c r="V915" s="9">
        <v>2.0580889206743649</v>
      </c>
      <c r="W915" s="9">
        <v>28.876374078653896</v>
      </c>
      <c r="X915" s="9">
        <v>10.800000000000011</v>
      </c>
      <c r="Y915" s="9">
        <v>-0.63624936836264112</v>
      </c>
      <c r="Z915" s="286">
        <v>2.0363100671232814</v>
      </c>
      <c r="AA915" s="287">
        <f t="shared" si="79"/>
        <v>20.026704318898595</v>
      </c>
      <c r="AB915" s="287">
        <f t="shared" si="80"/>
        <v>2.0580889206743649</v>
      </c>
      <c r="AC915" s="287">
        <f t="shared" si="81"/>
        <v>28.876374078653896</v>
      </c>
      <c r="AD915" s="287">
        <f t="shared" si="82"/>
        <v>10.800000000000011</v>
      </c>
      <c r="AE915" s="287">
        <f t="shared" si="83"/>
        <v>-0.63624936836264112</v>
      </c>
      <c r="AF915" s="288">
        <f t="shared" si="84"/>
        <v>2.0363100671232814</v>
      </c>
    </row>
    <row r="916" spans="1:32" s="2" customFormat="1" ht="15" customHeight="1">
      <c r="A916" s="315" t="s">
        <v>263</v>
      </c>
      <c r="B916" s="316"/>
      <c r="C916" s="316"/>
      <c r="D916" s="316"/>
      <c r="E916" s="317"/>
      <c r="F916" s="317"/>
      <c r="G916" s="316"/>
      <c r="H916" s="316"/>
      <c r="I916" s="316"/>
      <c r="J916" s="316"/>
      <c r="K916" s="316"/>
      <c r="L916" s="316"/>
      <c r="M916" s="316"/>
      <c r="N916" s="316"/>
      <c r="O916" s="316"/>
      <c r="P916" s="316"/>
      <c r="Q916" s="316"/>
      <c r="R916" s="316"/>
      <c r="S916" s="316"/>
      <c r="T916" s="316"/>
      <c r="U916" s="9">
        <v>20.026704318898595</v>
      </c>
      <c r="V916" s="9">
        <v>2.0580889206743649</v>
      </c>
      <c r="W916" s="9">
        <v>28.876374078653896</v>
      </c>
      <c r="X916" s="9">
        <v>10.800000000000011</v>
      </c>
      <c r="Y916" s="9">
        <v>-0.63624936836264112</v>
      </c>
      <c r="Z916" s="286">
        <v>2.0363100671232814</v>
      </c>
      <c r="AA916" s="287">
        <f t="shared" si="79"/>
        <v>20.026704318898595</v>
      </c>
      <c r="AB916" s="287">
        <f t="shared" si="80"/>
        <v>2.0580889206743649</v>
      </c>
      <c r="AC916" s="287">
        <f t="shared" si="81"/>
        <v>28.876374078653896</v>
      </c>
      <c r="AD916" s="287">
        <f t="shared" si="82"/>
        <v>10.800000000000011</v>
      </c>
      <c r="AE916" s="287">
        <f t="shared" si="83"/>
        <v>-0.63624936836264112</v>
      </c>
      <c r="AF916" s="288">
        <f t="shared" si="84"/>
        <v>2.0363100671232814</v>
      </c>
    </row>
    <row r="917" spans="1:32" s="44" customFormat="1" ht="15" customHeight="1">
      <c r="A917" s="318" t="s">
        <v>269</v>
      </c>
      <c r="B917" s="319"/>
      <c r="C917" s="319"/>
      <c r="D917" s="320"/>
      <c r="E917" s="320"/>
      <c r="F917" s="320"/>
      <c r="G917" s="320"/>
      <c r="H917" s="320"/>
      <c r="I917" s="320"/>
      <c r="J917" s="320"/>
      <c r="K917" s="320"/>
      <c r="L917" s="320"/>
      <c r="M917" s="320"/>
      <c r="N917" s="320"/>
      <c r="O917" s="320"/>
      <c r="P917" s="320"/>
      <c r="Q917" s="320"/>
      <c r="R917" s="320"/>
      <c r="S917" s="320"/>
      <c r="T917" s="320"/>
      <c r="U917" s="9">
        <v>20.026704318898595</v>
      </c>
      <c r="V917" s="9">
        <v>2.0580889206743649</v>
      </c>
      <c r="W917" s="9">
        <v>28.876374078653896</v>
      </c>
      <c r="X917" s="9">
        <v>10.800000000000011</v>
      </c>
      <c r="Y917" s="9">
        <v>-0.63624936836264112</v>
      </c>
      <c r="Z917" s="286">
        <v>2.0363100671232814</v>
      </c>
      <c r="AA917" s="287">
        <f t="shared" si="79"/>
        <v>20.026704318898595</v>
      </c>
      <c r="AB917" s="287">
        <f t="shared" si="80"/>
        <v>2.0580889206743649</v>
      </c>
      <c r="AC917" s="287">
        <f t="shared" si="81"/>
        <v>28.876374078653896</v>
      </c>
      <c r="AD917" s="287">
        <f t="shared" si="82"/>
        <v>10.800000000000011</v>
      </c>
      <c r="AE917" s="287">
        <f t="shared" si="83"/>
        <v>-0.63624936836264112</v>
      </c>
      <c r="AF917" s="288">
        <f t="shared" si="84"/>
        <v>2.0363100671232814</v>
      </c>
    </row>
    <row r="918" spans="1:32" s="6" customFormat="1" ht="39.950000000000003" customHeight="1">
      <c r="A918" s="707" t="s">
        <v>199</v>
      </c>
      <c r="B918" s="707"/>
      <c r="C918" s="707"/>
      <c r="D918" s="707"/>
      <c r="E918" s="707"/>
      <c r="F918" s="707"/>
      <c r="G918" s="707"/>
      <c r="H918" s="372"/>
      <c r="I918" s="372"/>
      <c r="J918" s="372"/>
      <c r="K918" s="372"/>
      <c r="L918" s="372"/>
      <c r="M918" s="372"/>
      <c r="N918" s="372"/>
      <c r="O918" s="372"/>
      <c r="P918" s="372"/>
      <c r="Q918" s="372"/>
      <c r="R918" s="372"/>
      <c r="S918" s="372"/>
      <c r="T918" s="372"/>
      <c r="U918" s="109">
        <v>20.026704318898595</v>
      </c>
      <c r="V918" s="109">
        <v>2.0580889206743649</v>
      </c>
      <c r="W918" s="109">
        <v>28.876374078653896</v>
      </c>
      <c r="X918" s="109">
        <v>10.800000000000011</v>
      </c>
      <c r="Y918" s="109">
        <v>-0.63624936836264112</v>
      </c>
      <c r="Z918" s="365">
        <v>2.0363100671232814</v>
      </c>
      <c r="AA918" s="366">
        <f t="shared" si="79"/>
        <v>20.026704318898595</v>
      </c>
      <c r="AB918" s="366">
        <f t="shared" si="80"/>
        <v>2.0580889206743649</v>
      </c>
      <c r="AC918" s="366">
        <f t="shared" si="81"/>
        <v>28.876374078653896</v>
      </c>
      <c r="AD918" s="366">
        <f t="shared" si="82"/>
        <v>10.800000000000011</v>
      </c>
      <c r="AE918" s="366">
        <f t="shared" si="83"/>
        <v>-0.63624936836264112</v>
      </c>
      <c r="AF918" s="367">
        <f t="shared" si="84"/>
        <v>2.0363100671232814</v>
      </c>
    </row>
    <row r="919" spans="1:32" s="211" customFormat="1" ht="15" customHeight="1">
      <c r="A919" s="209" t="s">
        <v>293</v>
      </c>
      <c r="B919" s="210"/>
      <c r="C919" s="210"/>
      <c r="D919" s="210"/>
      <c r="E919" s="210"/>
      <c r="F919" s="210"/>
      <c r="G919" s="210"/>
      <c r="H919" s="210"/>
      <c r="I919" s="210"/>
      <c r="J919" s="210"/>
      <c r="K919" s="210"/>
      <c r="L919" s="210"/>
      <c r="M919" s="210"/>
      <c r="N919" s="210"/>
      <c r="O919" s="210"/>
      <c r="P919" s="210"/>
      <c r="Q919" s="210"/>
      <c r="R919" s="210"/>
      <c r="S919" s="210"/>
      <c r="T919" s="210"/>
      <c r="U919" s="31">
        <v>43628.626772721072</v>
      </c>
      <c r="V919" s="31">
        <v>99.684180160320651</v>
      </c>
      <c r="W919" s="31">
        <v>38215.605839260817</v>
      </c>
      <c r="X919" s="31">
        <v>497.12838702895039</v>
      </c>
      <c r="Y919" s="31">
        <v>283.13053833519973</v>
      </c>
      <c r="Z919" s="259">
        <v>4533.0778279357828</v>
      </c>
      <c r="AA919" s="252">
        <f t="shared" si="79"/>
        <v>43628.626772721072</v>
      </c>
      <c r="AB919" s="252">
        <f t="shared" si="80"/>
        <v>99.684180160320651</v>
      </c>
      <c r="AC919" s="252">
        <f t="shared" si="81"/>
        <v>38215.605839260817</v>
      </c>
      <c r="AD919" s="252">
        <f t="shared" si="82"/>
        <v>497.12838702895039</v>
      </c>
      <c r="AE919" s="252">
        <f t="shared" si="83"/>
        <v>283.13053833519973</v>
      </c>
      <c r="AF919" s="273">
        <f t="shared" si="84"/>
        <v>4533.0778279357828</v>
      </c>
    </row>
    <row r="920" spans="1:32" ht="15" customHeight="1">
      <c r="A920" s="754"/>
      <c r="B920" s="754"/>
      <c r="C920" s="754"/>
      <c r="D920" s="754"/>
      <c r="E920" s="754"/>
      <c r="F920" s="754"/>
      <c r="G920" s="754"/>
      <c r="H920" s="110"/>
      <c r="I920" s="110"/>
      <c r="J920" s="110"/>
      <c r="K920" s="110"/>
      <c r="L920" s="110"/>
      <c r="M920" s="110"/>
      <c r="N920" s="110"/>
      <c r="O920" s="110"/>
      <c r="P920" s="110"/>
      <c r="Q920" s="110"/>
      <c r="R920" s="110"/>
      <c r="S920" s="110"/>
      <c r="T920" s="110"/>
      <c r="U920" s="31"/>
      <c r="V920" s="31"/>
      <c r="W920" s="31"/>
      <c r="X920" s="31"/>
      <c r="Y920" s="31"/>
      <c r="Z920" s="259"/>
      <c r="AA920" s="252"/>
      <c r="AB920" s="252"/>
      <c r="AC920" s="252"/>
      <c r="AD920" s="252"/>
      <c r="AE920" s="252"/>
      <c r="AF920" s="273"/>
    </row>
    <row r="921" spans="1:32" ht="24.95" customHeight="1">
      <c r="A921" s="748" t="s">
        <v>287</v>
      </c>
      <c r="B921" s="748"/>
      <c r="C921" s="748"/>
      <c r="D921" s="748"/>
      <c r="E921" s="748"/>
      <c r="F921" s="748"/>
      <c r="G921" s="748"/>
      <c r="H921" s="114"/>
      <c r="I921" s="114"/>
      <c r="J921" s="114"/>
      <c r="K921" s="114"/>
      <c r="L921" s="114"/>
      <c r="M921" s="114"/>
      <c r="N921" s="114"/>
      <c r="O921" s="114"/>
      <c r="P921" s="114"/>
      <c r="Q921" s="114"/>
      <c r="R921" s="114"/>
      <c r="S921" s="114"/>
      <c r="T921" s="114"/>
      <c r="U921" s="31">
        <v>20.026704318898595</v>
      </c>
      <c r="V921" s="31">
        <v>2.0580889206743649</v>
      </c>
      <c r="W921" s="31">
        <v>28.876374078653896</v>
      </c>
      <c r="X921" s="31">
        <v>10.800000000000011</v>
      </c>
      <c r="Y921" s="31">
        <v>-0.63624936836264112</v>
      </c>
      <c r="Z921" s="259">
        <v>2.0363100671232814</v>
      </c>
      <c r="AA921" s="252">
        <f t="shared" si="79"/>
        <v>20.026704318898595</v>
      </c>
      <c r="AB921" s="252">
        <f t="shared" si="80"/>
        <v>2.0580889206743649</v>
      </c>
      <c r="AC921" s="252">
        <f t="shared" si="81"/>
        <v>28.876374078653896</v>
      </c>
      <c r="AD921" s="252">
        <f t="shared" si="82"/>
        <v>10.800000000000011</v>
      </c>
      <c r="AE921" s="252">
        <f t="shared" si="83"/>
        <v>-0.63624936836264112</v>
      </c>
      <c r="AF921" s="273">
        <f t="shared" si="84"/>
        <v>2.0363100671232814</v>
      </c>
    </row>
    <row r="922" spans="1:32" ht="24.95" customHeight="1">
      <c r="A922" s="749" t="s">
        <v>6</v>
      </c>
      <c r="B922" s="204" t="s">
        <v>46</v>
      </c>
      <c r="C922" s="204" t="s">
        <v>51</v>
      </c>
      <c r="D922" s="204" t="s">
        <v>52</v>
      </c>
      <c r="E922" s="204" t="s">
        <v>51</v>
      </c>
      <c r="F922" s="204" t="s">
        <v>53</v>
      </c>
      <c r="G922" s="213" t="s">
        <v>51</v>
      </c>
      <c r="H922" s="200"/>
      <c r="I922" s="200"/>
      <c r="J922" s="200"/>
      <c r="K922" s="200"/>
      <c r="L922" s="200"/>
      <c r="M922" s="200"/>
      <c r="N922" s="200"/>
      <c r="O922" s="200"/>
      <c r="P922" s="200"/>
      <c r="Q922" s="200"/>
      <c r="R922" s="200"/>
      <c r="S922" s="200"/>
      <c r="T922" s="200"/>
      <c r="U922" s="31">
        <v>20.026704318898595</v>
      </c>
      <c r="V922" s="31">
        <v>2.0580889206743649</v>
      </c>
      <c r="W922" s="31">
        <v>28.876374078653896</v>
      </c>
      <c r="X922" s="31">
        <v>10.800000000000011</v>
      </c>
      <c r="Y922" s="31">
        <v>-0.63624936836264112</v>
      </c>
      <c r="Z922" s="259">
        <v>2.0363100671232814</v>
      </c>
      <c r="AA922" s="252" t="e">
        <f t="shared" si="79"/>
        <v>#VALUE!</v>
      </c>
      <c r="AB922" s="252" t="e">
        <f t="shared" si="80"/>
        <v>#VALUE!</v>
      </c>
      <c r="AC922" s="252" t="e">
        <f t="shared" si="81"/>
        <v>#VALUE!</v>
      </c>
      <c r="AD922" s="252" t="e">
        <f t="shared" si="82"/>
        <v>#VALUE!</v>
      </c>
      <c r="AE922" s="252" t="e">
        <f t="shared" si="83"/>
        <v>#VALUE!</v>
      </c>
      <c r="AF922" s="273" t="e">
        <f t="shared" si="84"/>
        <v>#VALUE!</v>
      </c>
    </row>
    <row r="923" spans="1:32" ht="15" customHeight="1">
      <c r="A923" s="750"/>
      <c r="B923" s="161" t="s">
        <v>49</v>
      </c>
      <c r="C923" s="344" t="s">
        <v>2</v>
      </c>
      <c r="D923" s="332" t="s">
        <v>49</v>
      </c>
      <c r="E923" s="161" t="s">
        <v>2</v>
      </c>
      <c r="F923" s="161" t="s">
        <v>49</v>
      </c>
      <c r="G923" s="165" t="s">
        <v>2</v>
      </c>
      <c r="H923" s="153"/>
      <c r="I923" s="153"/>
      <c r="J923" s="153"/>
      <c r="K923" s="153"/>
      <c r="L923" s="153"/>
      <c r="M923" s="153"/>
      <c r="N923" s="153"/>
      <c r="O923" s="153"/>
      <c r="P923" s="153"/>
      <c r="Q923" s="153"/>
      <c r="R923" s="153"/>
      <c r="S923" s="153"/>
      <c r="T923" s="153"/>
      <c r="U923" s="31">
        <v>20.026704318898595</v>
      </c>
      <c r="V923" s="31">
        <v>2.0580889206743649</v>
      </c>
      <c r="W923" s="31">
        <v>28.876374078653896</v>
      </c>
      <c r="X923" s="31">
        <v>10.800000000000011</v>
      </c>
      <c r="Y923" s="31">
        <v>-0.63624936836264112</v>
      </c>
      <c r="Z923" s="259">
        <v>2.0363100671232814</v>
      </c>
      <c r="AA923" s="252" t="e">
        <f t="shared" si="79"/>
        <v>#VALUE!</v>
      </c>
      <c r="AB923" s="252" t="e">
        <f t="shared" si="80"/>
        <v>#VALUE!</v>
      </c>
      <c r="AC923" s="252" t="e">
        <f t="shared" si="81"/>
        <v>#VALUE!</v>
      </c>
      <c r="AD923" s="252" t="e">
        <f t="shared" si="82"/>
        <v>#VALUE!</v>
      </c>
      <c r="AE923" s="252" t="e">
        <f t="shared" si="83"/>
        <v>#VALUE!</v>
      </c>
      <c r="AF923" s="273" t="e">
        <f t="shared" si="84"/>
        <v>#VALUE!</v>
      </c>
    </row>
    <row r="924" spans="1:32" ht="20.100000000000001" customHeight="1">
      <c r="A924" s="186">
        <v>1980</v>
      </c>
      <c r="B924" s="185">
        <v>569.31857917725199</v>
      </c>
      <c r="C924" s="184" t="s">
        <v>4</v>
      </c>
      <c r="D924" s="212">
        <v>373.32173079859137</v>
      </c>
      <c r="E924" s="212" t="s">
        <v>4</v>
      </c>
      <c r="F924" s="212">
        <v>195.99684837866053</v>
      </c>
      <c r="G924" s="341" t="s">
        <v>4</v>
      </c>
      <c r="H924" s="212"/>
      <c r="I924" s="212"/>
      <c r="J924" s="212"/>
      <c r="K924" s="212"/>
      <c r="L924" s="212"/>
      <c r="M924" s="212"/>
      <c r="N924" s="212"/>
      <c r="O924" s="212"/>
      <c r="P924" s="212"/>
      <c r="Q924" s="212"/>
      <c r="R924" s="212"/>
      <c r="S924" s="212"/>
      <c r="T924" s="212"/>
      <c r="U924" s="31">
        <v>569.31857917725199</v>
      </c>
      <c r="V924" s="31" t="s">
        <v>4</v>
      </c>
      <c r="W924" s="31">
        <v>373.32173079859137</v>
      </c>
      <c r="X924" s="31" t="s">
        <v>4</v>
      </c>
      <c r="Y924" s="31">
        <v>195.99684837866053</v>
      </c>
      <c r="Z924" s="259" t="s">
        <v>4</v>
      </c>
      <c r="AA924" s="252">
        <f t="shared" si="79"/>
        <v>0</v>
      </c>
      <c r="AB924" s="252" t="e">
        <f t="shared" si="80"/>
        <v>#VALUE!</v>
      </c>
      <c r="AC924" s="252">
        <f t="shared" si="81"/>
        <v>0</v>
      </c>
      <c r="AD924" s="252" t="e">
        <f t="shared" si="82"/>
        <v>#VALUE!</v>
      </c>
      <c r="AE924" s="252">
        <f t="shared" si="83"/>
        <v>0</v>
      </c>
      <c r="AF924" s="273" t="e">
        <f t="shared" si="84"/>
        <v>#VALUE!</v>
      </c>
    </row>
    <row r="925" spans="1:32" ht="20.100000000000001" customHeight="1">
      <c r="A925" s="186">
        <v>1981</v>
      </c>
      <c r="B925" s="185">
        <v>537.3064379236065</v>
      </c>
      <c r="C925" s="184">
        <v>-5.6228871539565262</v>
      </c>
      <c r="D925" s="212">
        <v>296.3030067051248</v>
      </c>
      <c r="E925" s="212">
        <v>-20.630656546221388</v>
      </c>
      <c r="F925" s="212">
        <v>241.00343121848175</v>
      </c>
      <c r="G925" s="341">
        <v>22.962911501959326</v>
      </c>
      <c r="H925" s="212"/>
      <c r="I925" s="212"/>
      <c r="J925" s="212"/>
      <c r="K925" s="212"/>
      <c r="L925" s="212"/>
      <c r="M925" s="212"/>
      <c r="N925" s="212"/>
      <c r="O925" s="212"/>
      <c r="P925" s="212"/>
      <c r="Q925" s="212"/>
      <c r="R925" s="212"/>
      <c r="S925" s="212"/>
      <c r="T925" s="212"/>
      <c r="U925" s="31">
        <v>537.3064379236065</v>
      </c>
      <c r="V925" s="31">
        <v>-5.6228871539565262</v>
      </c>
      <c r="W925" s="31">
        <v>296.3030067051248</v>
      </c>
      <c r="X925" s="31">
        <v>-20.630656546221388</v>
      </c>
      <c r="Y925" s="31">
        <v>241.00343121848175</v>
      </c>
      <c r="Z925" s="259">
        <v>22.962911501959326</v>
      </c>
      <c r="AA925" s="252">
        <f t="shared" si="79"/>
        <v>0</v>
      </c>
      <c r="AB925" s="252">
        <f t="shared" si="80"/>
        <v>0</v>
      </c>
      <c r="AC925" s="252">
        <f t="shared" si="81"/>
        <v>0</v>
      </c>
      <c r="AD925" s="252">
        <f t="shared" si="82"/>
        <v>0</v>
      </c>
      <c r="AE925" s="252">
        <f t="shared" si="83"/>
        <v>0</v>
      </c>
      <c r="AF925" s="273">
        <f t="shared" si="84"/>
        <v>0</v>
      </c>
    </row>
    <row r="926" spans="1:32" ht="20.100000000000001" customHeight="1">
      <c r="A926" s="186">
        <v>1982</v>
      </c>
      <c r="B926" s="185">
        <v>474.90796179970738</v>
      </c>
      <c r="C926" s="184">
        <v>-11.613200907295067</v>
      </c>
      <c r="D926" s="212">
        <v>223.25858465511899</v>
      </c>
      <c r="E926" s="212">
        <v>-24.651934133998935</v>
      </c>
      <c r="F926" s="212">
        <v>251.64937714458839</v>
      </c>
      <c r="G926" s="341">
        <v>4.4173420570330109</v>
      </c>
      <c r="H926" s="212"/>
      <c r="I926" s="212"/>
      <c r="J926" s="212"/>
      <c r="K926" s="212"/>
      <c r="L926" s="212"/>
      <c r="M926" s="212"/>
      <c r="N926" s="212"/>
      <c r="O926" s="212"/>
      <c r="P926" s="212"/>
      <c r="Q926" s="212"/>
      <c r="R926" s="212"/>
      <c r="S926" s="212"/>
      <c r="T926" s="212"/>
      <c r="U926" s="31">
        <v>474.90796179970738</v>
      </c>
      <c r="V926" s="31">
        <v>-11.613200907295067</v>
      </c>
      <c r="W926" s="31">
        <v>223.25858465511899</v>
      </c>
      <c r="X926" s="31">
        <v>-24.651934133998935</v>
      </c>
      <c r="Y926" s="31">
        <v>251.64937714458839</v>
      </c>
      <c r="Z926" s="259">
        <v>4.4173420570330109</v>
      </c>
      <c r="AA926" s="252">
        <f t="shared" si="79"/>
        <v>0</v>
      </c>
      <c r="AB926" s="252">
        <f t="shared" si="80"/>
        <v>0</v>
      </c>
      <c r="AC926" s="252">
        <f t="shared" si="81"/>
        <v>0</v>
      </c>
      <c r="AD926" s="252">
        <f t="shared" si="82"/>
        <v>0</v>
      </c>
      <c r="AE926" s="252">
        <f t="shared" si="83"/>
        <v>0</v>
      </c>
      <c r="AF926" s="273">
        <f t="shared" si="84"/>
        <v>0</v>
      </c>
    </row>
    <row r="927" spans="1:32" ht="20.100000000000001" customHeight="1">
      <c r="A927" s="186">
        <v>1983</v>
      </c>
      <c r="B927" s="185">
        <v>388.36046305537309</v>
      </c>
      <c r="C927" s="184">
        <v>-18.224057229184908</v>
      </c>
      <c r="D927" s="212">
        <v>189.38388205607595</v>
      </c>
      <c r="E927" s="212">
        <v>-15.172855570759509</v>
      </c>
      <c r="F927" s="212">
        <v>198.9765809992972</v>
      </c>
      <c r="G927" s="341">
        <v>-20.931025835612289</v>
      </c>
      <c r="H927" s="212"/>
      <c r="I927" s="212"/>
      <c r="J927" s="212"/>
      <c r="K927" s="212"/>
      <c r="L927" s="212"/>
      <c r="M927" s="212"/>
      <c r="N927" s="212"/>
      <c r="O927" s="212"/>
      <c r="P927" s="212"/>
      <c r="Q927" s="212"/>
      <c r="R927" s="212"/>
      <c r="S927" s="212"/>
      <c r="T927" s="212"/>
      <c r="U927" s="31">
        <v>388.36046305537309</v>
      </c>
      <c r="V927" s="31">
        <v>-18.224057229184908</v>
      </c>
      <c r="W927" s="31">
        <v>189.38388205607595</v>
      </c>
      <c r="X927" s="31">
        <v>-15.172855570759509</v>
      </c>
      <c r="Y927" s="31">
        <v>198.9765809992972</v>
      </c>
      <c r="Z927" s="259">
        <v>-20.931025835612289</v>
      </c>
      <c r="AA927" s="252">
        <f t="shared" si="79"/>
        <v>0</v>
      </c>
      <c r="AB927" s="252">
        <f t="shared" si="80"/>
        <v>0</v>
      </c>
      <c r="AC927" s="252">
        <f t="shared" si="81"/>
        <v>0</v>
      </c>
      <c r="AD927" s="252">
        <f t="shared" si="82"/>
        <v>0</v>
      </c>
      <c r="AE927" s="252">
        <f t="shared" si="83"/>
        <v>0</v>
      </c>
      <c r="AF927" s="273">
        <f t="shared" si="84"/>
        <v>0</v>
      </c>
    </row>
    <row r="928" spans="1:32" ht="20.100000000000001" customHeight="1">
      <c r="A928" s="186">
        <v>1984</v>
      </c>
      <c r="B928" s="185">
        <v>342.4832109570259</v>
      </c>
      <c r="C928" s="184">
        <v>-11.813059377212127</v>
      </c>
      <c r="D928" s="212">
        <v>165.96690127521526</v>
      </c>
      <c r="E928" s="212">
        <v>-12.364822458295038</v>
      </c>
      <c r="F928" s="212">
        <v>176.51630968181061</v>
      </c>
      <c r="G928" s="341">
        <v>-11.287896899568253</v>
      </c>
      <c r="H928" s="212"/>
      <c r="I928" s="212"/>
      <c r="J928" s="212"/>
      <c r="K928" s="212"/>
      <c r="L928" s="212"/>
      <c r="M928" s="212"/>
      <c r="N928" s="212"/>
      <c r="O928" s="212"/>
      <c r="P928" s="212"/>
      <c r="Q928" s="212"/>
      <c r="R928" s="212"/>
      <c r="S928" s="212"/>
      <c r="T928" s="212"/>
      <c r="U928" s="31">
        <v>342.4832109570259</v>
      </c>
      <c r="V928" s="31">
        <v>-11.813059377212127</v>
      </c>
      <c r="W928" s="31">
        <v>165.96690127521526</v>
      </c>
      <c r="X928" s="31">
        <v>-12.364822458295038</v>
      </c>
      <c r="Y928" s="31">
        <v>176.51630968181061</v>
      </c>
      <c r="Z928" s="259">
        <v>-11.287896899568253</v>
      </c>
      <c r="AA928" s="252">
        <f t="shared" si="79"/>
        <v>0</v>
      </c>
      <c r="AB928" s="252">
        <f t="shared" si="80"/>
        <v>0</v>
      </c>
      <c r="AC928" s="252">
        <f t="shared" si="81"/>
        <v>0</v>
      </c>
      <c r="AD928" s="252">
        <f t="shared" si="82"/>
        <v>0</v>
      </c>
      <c r="AE928" s="252">
        <f t="shared" si="83"/>
        <v>0</v>
      </c>
      <c r="AF928" s="273">
        <f t="shared" si="84"/>
        <v>0</v>
      </c>
    </row>
    <row r="929" spans="1:32" ht="20.100000000000001" customHeight="1">
      <c r="A929" s="186">
        <v>1985</v>
      </c>
      <c r="B929" s="185">
        <v>303.05992413065474</v>
      </c>
      <c r="C929" s="184">
        <v>-11.511012967966465</v>
      </c>
      <c r="D929" s="212">
        <v>152.10213549880621</v>
      </c>
      <c r="E929" s="212">
        <v>-8.3539342301859136</v>
      </c>
      <c r="F929" s="212">
        <v>150.95778863184856</v>
      </c>
      <c r="G929" s="341">
        <v>-14.479410483956983</v>
      </c>
      <c r="H929" s="212"/>
      <c r="I929" s="212"/>
      <c r="J929" s="212"/>
      <c r="K929" s="212"/>
      <c r="L929" s="212"/>
      <c r="M929" s="212"/>
      <c r="N929" s="212"/>
      <c r="O929" s="212"/>
      <c r="P929" s="212"/>
      <c r="Q929" s="212"/>
      <c r="R929" s="212"/>
      <c r="S929" s="212"/>
      <c r="T929" s="212"/>
      <c r="U929" s="31">
        <v>303.05992413065474</v>
      </c>
      <c r="V929" s="31">
        <v>-11.511012967966465</v>
      </c>
      <c r="W929" s="31">
        <v>152.10213549880621</v>
      </c>
      <c r="X929" s="31">
        <v>-8.3539342301859136</v>
      </c>
      <c r="Y929" s="31">
        <v>150.95778863184856</v>
      </c>
      <c r="Z929" s="259">
        <v>-14.479410483956983</v>
      </c>
      <c r="AA929" s="252">
        <f t="shared" si="79"/>
        <v>0</v>
      </c>
      <c r="AB929" s="252">
        <f t="shared" si="80"/>
        <v>0</v>
      </c>
      <c r="AC929" s="252">
        <f t="shared" si="81"/>
        <v>0</v>
      </c>
      <c r="AD929" s="252">
        <f t="shared" si="82"/>
        <v>0</v>
      </c>
      <c r="AE929" s="252">
        <f t="shared" si="83"/>
        <v>0</v>
      </c>
      <c r="AF929" s="273">
        <f t="shared" si="84"/>
        <v>0</v>
      </c>
    </row>
    <row r="930" spans="1:32" ht="20.100000000000001" customHeight="1">
      <c r="A930" s="186">
        <v>1986</v>
      </c>
      <c r="B930" s="185">
        <v>283.61820566750299</v>
      </c>
      <c r="C930" s="184">
        <v>-6.415140015269742</v>
      </c>
      <c r="D930" s="212">
        <v>168.11117032820388</v>
      </c>
      <c r="E930" s="212">
        <v>10.525187418899407</v>
      </c>
      <c r="F930" s="212">
        <v>115.50703533929914</v>
      </c>
      <c r="G930" s="341">
        <v>-23.483884875265147</v>
      </c>
      <c r="H930" s="212"/>
      <c r="I930" s="212"/>
      <c r="J930" s="212"/>
      <c r="K930" s="212"/>
      <c r="L930" s="212"/>
      <c r="M930" s="212"/>
      <c r="N930" s="212"/>
      <c r="O930" s="212"/>
      <c r="P930" s="212"/>
      <c r="Q930" s="212"/>
      <c r="R930" s="212"/>
      <c r="S930" s="212"/>
      <c r="T930" s="212"/>
      <c r="U930" s="31">
        <v>283.61820566750299</v>
      </c>
      <c r="V930" s="31">
        <v>-6.415140015269742</v>
      </c>
      <c r="W930" s="31">
        <v>168.11117032820388</v>
      </c>
      <c r="X930" s="31">
        <v>10.525187418899407</v>
      </c>
      <c r="Y930" s="31">
        <v>115.50703533929914</v>
      </c>
      <c r="Z930" s="259">
        <v>-23.483884875265147</v>
      </c>
      <c r="AA930" s="252">
        <f t="shared" si="79"/>
        <v>0</v>
      </c>
      <c r="AB930" s="252">
        <f t="shared" si="80"/>
        <v>0</v>
      </c>
      <c r="AC930" s="252">
        <f t="shared" si="81"/>
        <v>0</v>
      </c>
      <c r="AD930" s="252">
        <f t="shared" si="82"/>
        <v>0</v>
      </c>
      <c r="AE930" s="252">
        <f t="shared" si="83"/>
        <v>0</v>
      </c>
      <c r="AF930" s="273">
        <f t="shared" si="84"/>
        <v>0</v>
      </c>
    </row>
    <row r="931" spans="1:32" ht="20.100000000000001" customHeight="1">
      <c r="A931" s="186">
        <v>1987</v>
      </c>
      <c r="B931" s="185">
        <v>270.4095412824023</v>
      </c>
      <c r="C931" s="184">
        <v>-4.6571990518076092</v>
      </c>
      <c r="D931" s="212">
        <v>166.7472964516752</v>
      </c>
      <c r="E931" s="212">
        <v>-0.81129283310917799</v>
      </c>
      <c r="F931" s="212">
        <v>103.66224483072709</v>
      </c>
      <c r="G931" s="341">
        <v>-10.254605248743729</v>
      </c>
      <c r="H931" s="212"/>
      <c r="I931" s="212"/>
      <c r="J931" s="212"/>
      <c r="K931" s="212"/>
      <c r="L931" s="212"/>
      <c r="M931" s="212"/>
      <c r="N931" s="212"/>
      <c r="O931" s="212"/>
      <c r="P931" s="212"/>
      <c r="Q931" s="212"/>
      <c r="R931" s="212"/>
      <c r="S931" s="212"/>
      <c r="T931" s="212"/>
      <c r="U931" s="31">
        <v>270.4095412824023</v>
      </c>
      <c r="V931" s="31">
        <v>-4.6571990518076092</v>
      </c>
      <c r="W931" s="31">
        <v>166.7472964516752</v>
      </c>
      <c r="X931" s="31">
        <v>-0.81129283310917799</v>
      </c>
      <c r="Y931" s="31">
        <v>103.66224483072709</v>
      </c>
      <c r="Z931" s="259">
        <v>-10.254605248743729</v>
      </c>
      <c r="AA931" s="252">
        <f t="shared" si="79"/>
        <v>0</v>
      </c>
      <c r="AB931" s="252">
        <f t="shared" si="80"/>
        <v>0</v>
      </c>
      <c r="AC931" s="252">
        <f t="shared" si="81"/>
        <v>0</v>
      </c>
      <c r="AD931" s="252">
        <f t="shared" si="82"/>
        <v>0</v>
      </c>
      <c r="AE931" s="252">
        <f t="shared" si="83"/>
        <v>0</v>
      </c>
      <c r="AF931" s="273">
        <f t="shared" si="84"/>
        <v>0</v>
      </c>
    </row>
    <row r="932" spans="1:32" ht="20.100000000000001" customHeight="1">
      <c r="A932" s="186">
        <v>1988</v>
      </c>
      <c r="B932" s="185">
        <v>223.98416530853135</v>
      </c>
      <c r="C932" s="184">
        <v>-17.168542113455459</v>
      </c>
      <c r="D932" s="212">
        <v>127.34947341174667</v>
      </c>
      <c r="E932" s="212">
        <v>-23.627263456919891</v>
      </c>
      <c r="F932" s="212">
        <v>96.634691896784716</v>
      </c>
      <c r="G932" s="341">
        <v>-6.779279134286412</v>
      </c>
      <c r="H932" s="212"/>
      <c r="I932" s="212"/>
      <c r="J932" s="212"/>
      <c r="K932" s="212"/>
      <c r="L932" s="212"/>
      <c r="M932" s="212"/>
      <c r="N932" s="212"/>
      <c r="O932" s="212"/>
      <c r="P932" s="212"/>
      <c r="Q932" s="212"/>
      <c r="R932" s="212"/>
      <c r="S932" s="212"/>
      <c r="T932" s="212"/>
      <c r="U932" s="31">
        <v>223.98416530853135</v>
      </c>
      <c r="V932" s="31">
        <v>-17.168542113455459</v>
      </c>
      <c r="W932" s="31">
        <v>127.34947341174667</v>
      </c>
      <c r="X932" s="31">
        <v>-23.627263456919891</v>
      </c>
      <c r="Y932" s="31">
        <v>96.634691896784716</v>
      </c>
      <c r="Z932" s="259">
        <v>-6.779279134286412</v>
      </c>
      <c r="AA932" s="252">
        <f t="shared" si="79"/>
        <v>0</v>
      </c>
      <c r="AB932" s="252">
        <f t="shared" si="80"/>
        <v>0</v>
      </c>
      <c r="AC932" s="252">
        <f t="shared" si="81"/>
        <v>0</v>
      </c>
      <c r="AD932" s="252">
        <f t="shared" si="82"/>
        <v>0</v>
      </c>
      <c r="AE932" s="252">
        <f t="shared" si="83"/>
        <v>0</v>
      </c>
      <c r="AF932" s="273">
        <f t="shared" si="84"/>
        <v>0</v>
      </c>
    </row>
    <row r="933" spans="1:32" ht="20.100000000000001" customHeight="1">
      <c r="A933" s="186">
        <v>1989</v>
      </c>
      <c r="B933" s="185">
        <v>325.19048885973143</v>
      </c>
      <c r="C933" s="184">
        <v>45.184588567585337</v>
      </c>
      <c r="D933" s="212">
        <v>228.64757643515443</v>
      </c>
      <c r="E933" s="212">
        <v>79.543401562321691</v>
      </c>
      <c r="F933" s="212">
        <v>96.542912424576969</v>
      </c>
      <c r="G933" s="341">
        <v>-9.4975697036190354E-2</v>
      </c>
      <c r="H933" s="212"/>
      <c r="I933" s="212"/>
      <c r="J933" s="212"/>
      <c r="K933" s="212"/>
      <c r="L933" s="212"/>
      <c r="M933" s="212"/>
      <c r="N933" s="212"/>
      <c r="O933" s="212"/>
      <c r="P933" s="212"/>
      <c r="Q933" s="212"/>
      <c r="R933" s="212"/>
      <c r="S933" s="212"/>
      <c r="T933" s="212"/>
      <c r="U933" s="31">
        <v>325.19048885973143</v>
      </c>
      <c r="V933" s="31">
        <v>45.184588567585337</v>
      </c>
      <c r="W933" s="31">
        <v>228.64757643515443</v>
      </c>
      <c r="X933" s="31">
        <v>79.543401562321691</v>
      </c>
      <c r="Y933" s="31">
        <v>96.542912424576969</v>
      </c>
      <c r="Z933" s="259">
        <v>-9.4975697036190354E-2</v>
      </c>
      <c r="AA933" s="252">
        <f t="shared" si="79"/>
        <v>0</v>
      </c>
      <c r="AB933" s="252">
        <f t="shared" si="80"/>
        <v>0</v>
      </c>
      <c r="AC933" s="252">
        <f t="shared" si="81"/>
        <v>0</v>
      </c>
      <c r="AD933" s="252">
        <f t="shared" si="82"/>
        <v>0</v>
      </c>
      <c r="AE933" s="252">
        <f t="shared" si="83"/>
        <v>0</v>
      </c>
      <c r="AF933" s="273">
        <f t="shared" si="84"/>
        <v>0</v>
      </c>
    </row>
    <row r="934" spans="1:32" ht="20.100000000000001" customHeight="1">
      <c r="A934" s="186">
        <v>1990</v>
      </c>
      <c r="B934" s="185">
        <v>435.70316754480723</v>
      </c>
      <c r="C934" s="184">
        <v>33.983982456739255</v>
      </c>
      <c r="D934" s="212">
        <v>278.71696715724482</v>
      </c>
      <c r="E934" s="212">
        <v>21.89806316897058</v>
      </c>
      <c r="F934" s="212">
        <v>156.98620038756252</v>
      </c>
      <c r="G934" s="341">
        <v>62.607690657981919</v>
      </c>
      <c r="H934" s="212"/>
      <c r="I934" s="212"/>
      <c r="J934" s="212"/>
      <c r="K934" s="212"/>
      <c r="L934" s="212"/>
      <c r="M934" s="212"/>
      <c r="N934" s="212"/>
      <c r="O934" s="212"/>
      <c r="P934" s="212"/>
      <c r="Q934" s="212"/>
      <c r="R934" s="212"/>
      <c r="S934" s="212"/>
      <c r="T934" s="212"/>
      <c r="U934" s="31">
        <v>435.70316754480723</v>
      </c>
      <c r="V934" s="31">
        <v>33.983982456739255</v>
      </c>
      <c r="W934" s="31">
        <v>278.71696715724482</v>
      </c>
      <c r="X934" s="31">
        <v>21.89806316897058</v>
      </c>
      <c r="Y934" s="31">
        <v>156.98620038756252</v>
      </c>
      <c r="Z934" s="259">
        <v>62.607690657981919</v>
      </c>
      <c r="AA934" s="252">
        <f t="shared" si="79"/>
        <v>0</v>
      </c>
      <c r="AB934" s="252">
        <f t="shared" si="80"/>
        <v>0</v>
      </c>
      <c r="AC934" s="252">
        <f t="shared" si="81"/>
        <v>0</v>
      </c>
      <c r="AD934" s="252">
        <f t="shared" si="82"/>
        <v>0</v>
      </c>
      <c r="AE934" s="252">
        <f t="shared" si="83"/>
        <v>0</v>
      </c>
      <c r="AF934" s="273">
        <f t="shared" si="84"/>
        <v>0</v>
      </c>
    </row>
    <row r="935" spans="1:32" ht="20.100000000000001" customHeight="1">
      <c r="A935" s="186">
        <v>1991</v>
      </c>
      <c r="B935" s="185">
        <v>413.1542712344816</v>
      </c>
      <c r="C935" s="184">
        <v>-5.1752885886483142</v>
      </c>
      <c r="D935" s="212">
        <v>314.924518534318</v>
      </c>
      <c r="E935" s="212">
        <v>12.990795553772585</v>
      </c>
      <c r="F935" s="212">
        <v>98.229752700163559</v>
      </c>
      <c r="G935" s="341">
        <v>-37.427778710703819</v>
      </c>
      <c r="H935" s="212"/>
      <c r="I935" s="212"/>
      <c r="J935" s="212"/>
      <c r="K935" s="212"/>
      <c r="L935" s="212"/>
      <c r="M935" s="212"/>
      <c r="N935" s="212"/>
      <c r="O935" s="212"/>
      <c r="P935" s="212"/>
      <c r="Q935" s="212"/>
      <c r="R935" s="212"/>
      <c r="S935" s="212"/>
      <c r="T935" s="212"/>
      <c r="U935" s="31">
        <v>413.1542712344816</v>
      </c>
      <c r="V935" s="31">
        <v>-5.1752885886483142</v>
      </c>
      <c r="W935" s="31">
        <v>314.924518534318</v>
      </c>
      <c r="X935" s="31">
        <v>12.990795553772585</v>
      </c>
      <c r="Y935" s="31">
        <v>98.229752700163559</v>
      </c>
      <c r="Z935" s="259">
        <v>-37.427778710703819</v>
      </c>
      <c r="AA935" s="252">
        <f t="shared" si="79"/>
        <v>0</v>
      </c>
      <c r="AB935" s="252">
        <f t="shared" si="80"/>
        <v>0</v>
      </c>
      <c r="AC935" s="252">
        <f t="shared" si="81"/>
        <v>0</v>
      </c>
      <c r="AD935" s="252">
        <f t="shared" si="82"/>
        <v>0</v>
      </c>
      <c r="AE935" s="252">
        <f t="shared" si="83"/>
        <v>0</v>
      </c>
      <c r="AF935" s="273">
        <f t="shared" si="84"/>
        <v>0</v>
      </c>
    </row>
    <row r="936" spans="1:32" ht="20.100000000000001" customHeight="1">
      <c r="A936" s="186">
        <v>1992</v>
      </c>
      <c r="B936" s="185">
        <v>410.20209257140499</v>
      </c>
      <c r="C936" s="184">
        <v>-0.71454632533645679</v>
      </c>
      <c r="D936" s="212">
        <v>294.2524453247222</v>
      </c>
      <c r="E936" s="212">
        <v>-6.5641358462037687</v>
      </c>
      <c r="F936" s="212">
        <v>115.94964724668273</v>
      </c>
      <c r="G936" s="341">
        <v>18.039233592094405</v>
      </c>
      <c r="H936" s="212"/>
      <c r="I936" s="212"/>
      <c r="J936" s="212"/>
      <c r="K936" s="212"/>
      <c r="L936" s="212"/>
      <c r="M936" s="212"/>
      <c r="N936" s="212"/>
      <c r="O936" s="212"/>
      <c r="P936" s="212"/>
      <c r="Q936" s="212"/>
      <c r="R936" s="212"/>
      <c r="S936" s="212"/>
      <c r="T936" s="212"/>
      <c r="U936" s="31">
        <v>410.20209257140499</v>
      </c>
      <c r="V936" s="31">
        <v>-0.71454632533645679</v>
      </c>
      <c r="W936" s="31">
        <v>294.2524453247222</v>
      </c>
      <c r="X936" s="31">
        <v>-6.5641358462037687</v>
      </c>
      <c r="Y936" s="31">
        <v>115.94964724668273</v>
      </c>
      <c r="Z936" s="259">
        <v>18.039233592094405</v>
      </c>
      <c r="AA936" s="252">
        <f t="shared" si="79"/>
        <v>0</v>
      </c>
      <c r="AB936" s="252">
        <f t="shared" si="80"/>
        <v>0</v>
      </c>
      <c r="AC936" s="252">
        <f t="shared" si="81"/>
        <v>0</v>
      </c>
      <c r="AD936" s="252">
        <f t="shared" si="82"/>
        <v>0</v>
      </c>
      <c r="AE936" s="252">
        <f t="shared" si="83"/>
        <v>0</v>
      </c>
      <c r="AF936" s="273">
        <f t="shared" si="84"/>
        <v>0</v>
      </c>
    </row>
    <row r="937" spans="1:32" ht="20.100000000000001" customHeight="1">
      <c r="A937" s="186">
        <v>1993</v>
      </c>
      <c r="B937" s="185">
        <v>384.87322502310195</v>
      </c>
      <c r="C937" s="184">
        <v>-6.1747289950486959</v>
      </c>
      <c r="D937" s="212">
        <v>264.95710892863855</v>
      </c>
      <c r="E937" s="212">
        <v>-9.9558514675229901</v>
      </c>
      <c r="F937" s="212">
        <v>119.91611609446342</v>
      </c>
      <c r="G937" s="341">
        <v>3.420854605397821</v>
      </c>
      <c r="H937" s="212"/>
      <c r="I937" s="212"/>
      <c r="J937" s="212"/>
      <c r="K937" s="212"/>
      <c r="L937" s="212"/>
      <c r="M937" s="212"/>
      <c r="N937" s="212"/>
      <c r="O937" s="212"/>
      <c r="P937" s="212"/>
      <c r="Q937" s="212"/>
      <c r="R937" s="212"/>
      <c r="S937" s="212"/>
      <c r="T937" s="212"/>
      <c r="U937" s="31">
        <v>384.87322502310195</v>
      </c>
      <c r="V937" s="31">
        <v>-6.1747289950486959</v>
      </c>
      <c r="W937" s="31">
        <v>264.95710892863855</v>
      </c>
      <c r="X937" s="31">
        <v>-9.9558514675229901</v>
      </c>
      <c r="Y937" s="31">
        <v>119.91611609446342</v>
      </c>
      <c r="Z937" s="259">
        <v>3.420854605397821</v>
      </c>
      <c r="AA937" s="252">
        <f t="shared" si="79"/>
        <v>0</v>
      </c>
      <c r="AB937" s="252">
        <f t="shared" si="80"/>
        <v>0</v>
      </c>
      <c r="AC937" s="252">
        <f t="shared" si="81"/>
        <v>0</v>
      </c>
      <c r="AD937" s="252">
        <f t="shared" si="82"/>
        <v>0</v>
      </c>
      <c r="AE937" s="252">
        <f t="shared" si="83"/>
        <v>0</v>
      </c>
      <c r="AF937" s="273">
        <f t="shared" si="84"/>
        <v>0</v>
      </c>
    </row>
    <row r="938" spans="1:32" ht="20.100000000000001" customHeight="1">
      <c r="A938" s="186">
        <v>1994</v>
      </c>
      <c r="B938" s="185">
        <v>361.86040066061503</v>
      </c>
      <c r="C938" s="184">
        <v>-5.9793258835050409</v>
      </c>
      <c r="D938" s="212">
        <v>239.29285357731635</v>
      </c>
      <c r="E938" s="212">
        <v>-9.6861924011385554</v>
      </c>
      <c r="F938" s="212">
        <v>122.56754708329861</v>
      </c>
      <c r="G938" s="341">
        <v>2.2110714349241647</v>
      </c>
      <c r="H938" s="212"/>
      <c r="I938" s="212"/>
      <c r="J938" s="212"/>
      <c r="K938" s="212"/>
      <c r="L938" s="212"/>
      <c r="M938" s="212"/>
      <c r="N938" s="212"/>
      <c r="O938" s="212"/>
      <c r="P938" s="212"/>
      <c r="Q938" s="212"/>
      <c r="R938" s="212"/>
      <c r="S938" s="212"/>
      <c r="T938" s="212"/>
      <c r="U938" s="31">
        <v>361.86040066061503</v>
      </c>
      <c r="V938" s="31">
        <v>-5.9793258835050409</v>
      </c>
      <c r="W938" s="31">
        <v>239.29285357731635</v>
      </c>
      <c r="X938" s="31">
        <v>-9.6861924011385554</v>
      </c>
      <c r="Y938" s="31">
        <v>122.56754708329861</v>
      </c>
      <c r="Z938" s="259">
        <v>2.2110714349241647</v>
      </c>
      <c r="AA938" s="252">
        <f t="shared" si="79"/>
        <v>0</v>
      </c>
      <c r="AB938" s="252">
        <f t="shared" si="80"/>
        <v>0</v>
      </c>
      <c r="AC938" s="252">
        <f t="shared" si="81"/>
        <v>0</v>
      </c>
      <c r="AD938" s="252">
        <f t="shared" si="82"/>
        <v>0</v>
      </c>
      <c r="AE938" s="252">
        <f t="shared" si="83"/>
        <v>0</v>
      </c>
      <c r="AF938" s="273">
        <f t="shared" si="84"/>
        <v>0</v>
      </c>
    </row>
    <row r="939" spans="1:32" ht="20.100000000000001" customHeight="1">
      <c r="A939" s="186">
        <v>1995</v>
      </c>
      <c r="B939" s="185">
        <v>343.20952986890433</v>
      </c>
      <c r="C939" s="184">
        <v>-5.1541618695114266</v>
      </c>
      <c r="D939" s="159">
        <v>225.21924548270144</v>
      </c>
      <c r="E939" s="159">
        <v>-5.8813323859116764</v>
      </c>
      <c r="F939" s="159">
        <v>117.99028438620294</v>
      </c>
      <c r="G939" s="168">
        <v>-3.7344817661928857</v>
      </c>
      <c r="H939" s="159"/>
      <c r="I939" s="159"/>
      <c r="J939" s="159"/>
      <c r="K939" s="159"/>
      <c r="L939" s="159"/>
      <c r="M939" s="159"/>
      <c r="N939" s="159"/>
      <c r="O939" s="159"/>
      <c r="P939" s="159"/>
      <c r="Q939" s="159"/>
      <c r="R939" s="159"/>
      <c r="S939" s="159"/>
      <c r="T939" s="159"/>
      <c r="U939" s="31">
        <v>343.20952986890433</v>
      </c>
      <c r="V939" s="31">
        <v>-5.1541618695114266</v>
      </c>
      <c r="W939" s="31">
        <v>225.21924548270144</v>
      </c>
      <c r="X939" s="31">
        <v>-5.8813323859116764</v>
      </c>
      <c r="Y939" s="31">
        <v>117.99028438620294</v>
      </c>
      <c r="Z939" s="259">
        <v>-3.7344817661928857</v>
      </c>
      <c r="AA939" s="252">
        <f t="shared" si="79"/>
        <v>0</v>
      </c>
      <c r="AB939" s="252">
        <f t="shared" si="80"/>
        <v>0</v>
      </c>
      <c r="AC939" s="252">
        <f t="shared" si="81"/>
        <v>0</v>
      </c>
      <c r="AD939" s="252">
        <f t="shared" si="82"/>
        <v>0</v>
      </c>
      <c r="AE939" s="252">
        <f t="shared" si="83"/>
        <v>0</v>
      </c>
      <c r="AF939" s="273">
        <f t="shared" si="84"/>
        <v>0</v>
      </c>
    </row>
    <row r="940" spans="1:32" ht="20.100000000000001" customHeight="1">
      <c r="A940" s="186">
        <v>1996</v>
      </c>
      <c r="B940" s="185">
        <v>342.16936727134544</v>
      </c>
      <c r="C940" s="184">
        <v>-0.30306926441005544</v>
      </c>
      <c r="D940" s="159">
        <v>223.64942161691437</v>
      </c>
      <c r="E940" s="159">
        <v>-0.69702030233807477</v>
      </c>
      <c r="F940" s="159">
        <v>118.51994565443111</v>
      </c>
      <c r="G940" s="168">
        <v>0.44890244225067022</v>
      </c>
      <c r="H940" s="159"/>
      <c r="I940" s="159"/>
      <c r="J940" s="159"/>
      <c r="K940" s="159"/>
      <c r="L940" s="159"/>
      <c r="M940" s="159"/>
      <c r="N940" s="159"/>
      <c r="O940" s="159"/>
      <c r="P940" s="159"/>
      <c r="Q940" s="159"/>
      <c r="R940" s="159"/>
      <c r="S940" s="159"/>
      <c r="T940" s="159"/>
      <c r="U940" s="31">
        <v>342.16936727134544</v>
      </c>
      <c r="V940" s="31">
        <v>-0.30306926441005544</v>
      </c>
      <c r="W940" s="31">
        <v>223.64942161691437</v>
      </c>
      <c r="X940" s="31">
        <v>-0.69702030233807477</v>
      </c>
      <c r="Y940" s="31">
        <v>118.51994565443111</v>
      </c>
      <c r="Z940" s="259">
        <v>0.44890244225067022</v>
      </c>
      <c r="AA940" s="252">
        <f t="shared" si="79"/>
        <v>0</v>
      </c>
      <c r="AB940" s="252">
        <f t="shared" si="80"/>
        <v>0</v>
      </c>
      <c r="AC940" s="252">
        <f t="shared" si="81"/>
        <v>0</v>
      </c>
      <c r="AD940" s="252">
        <f t="shared" si="82"/>
        <v>0</v>
      </c>
      <c r="AE940" s="252">
        <f t="shared" si="83"/>
        <v>0</v>
      </c>
      <c r="AF940" s="273">
        <f t="shared" si="84"/>
        <v>0</v>
      </c>
    </row>
    <row r="941" spans="1:32" ht="20.100000000000001" customHeight="1">
      <c r="A941" s="186">
        <v>1997</v>
      </c>
      <c r="B941" s="185">
        <v>339.08933242900082</v>
      </c>
      <c r="C941" s="184">
        <v>-0.90014920590542147</v>
      </c>
      <c r="D941" s="159">
        <v>223.02809335110294</v>
      </c>
      <c r="E941" s="159">
        <v>-0.27781349100722252</v>
      </c>
      <c r="F941" s="159">
        <v>116.06123907789785</v>
      </c>
      <c r="G941" s="168">
        <v>-2.0745086938380126</v>
      </c>
      <c r="H941" s="159"/>
      <c r="I941" s="159"/>
      <c r="J941" s="159"/>
      <c r="K941" s="159"/>
      <c r="L941" s="159"/>
      <c r="M941" s="159"/>
      <c r="N941" s="159"/>
      <c r="O941" s="159"/>
      <c r="P941" s="159"/>
      <c r="Q941" s="159"/>
      <c r="R941" s="159"/>
      <c r="S941" s="159"/>
      <c r="T941" s="159"/>
      <c r="U941" s="31">
        <v>339.08933242900082</v>
      </c>
      <c r="V941" s="31">
        <v>-0.90014920590542147</v>
      </c>
      <c r="W941" s="31">
        <v>223.02809335110294</v>
      </c>
      <c r="X941" s="31">
        <v>-0.27781349100722252</v>
      </c>
      <c r="Y941" s="31">
        <v>116.06123907789785</v>
      </c>
      <c r="Z941" s="259">
        <v>-2.0745086938380126</v>
      </c>
      <c r="AA941" s="252">
        <f t="shared" si="79"/>
        <v>0</v>
      </c>
      <c r="AB941" s="252">
        <f t="shared" si="80"/>
        <v>0</v>
      </c>
      <c r="AC941" s="252">
        <f t="shared" si="81"/>
        <v>0</v>
      </c>
      <c r="AD941" s="252">
        <f t="shared" si="82"/>
        <v>0</v>
      </c>
      <c r="AE941" s="252">
        <f t="shared" si="83"/>
        <v>0</v>
      </c>
      <c r="AF941" s="273">
        <f t="shared" si="84"/>
        <v>0</v>
      </c>
    </row>
    <row r="942" spans="1:32" ht="20.100000000000001" customHeight="1">
      <c r="A942" s="186">
        <v>1998</v>
      </c>
      <c r="B942" s="185">
        <v>342.86801792473199</v>
      </c>
      <c r="C942" s="184">
        <v>1.1143628343195786</v>
      </c>
      <c r="D942" s="159">
        <v>222.67679271275938</v>
      </c>
      <c r="E942" s="159">
        <v>-0.15751407504997417</v>
      </c>
      <c r="F942" s="159">
        <v>120.19122521197259</v>
      </c>
      <c r="G942" s="168">
        <v>3.5584542840377367</v>
      </c>
      <c r="H942" s="159"/>
      <c r="I942" s="159"/>
      <c r="J942" s="159"/>
      <c r="K942" s="159"/>
      <c r="L942" s="159"/>
      <c r="M942" s="159"/>
      <c r="N942" s="159"/>
      <c r="O942" s="159"/>
      <c r="P942" s="159"/>
      <c r="Q942" s="159"/>
      <c r="R942" s="159"/>
      <c r="S942" s="159"/>
      <c r="T942" s="159"/>
      <c r="U942" s="31">
        <v>342.86801792473199</v>
      </c>
      <c r="V942" s="31">
        <v>1.1143628343195786</v>
      </c>
      <c r="W942" s="31">
        <v>222.67679271275938</v>
      </c>
      <c r="X942" s="31">
        <v>-0.15751407504997417</v>
      </c>
      <c r="Y942" s="31">
        <v>120.19122521197259</v>
      </c>
      <c r="Z942" s="259">
        <v>3.5584542840377367</v>
      </c>
      <c r="AA942" s="252">
        <f t="shared" si="79"/>
        <v>0</v>
      </c>
      <c r="AB942" s="252">
        <f t="shared" si="80"/>
        <v>0</v>
      </c>
      <c r="AC942" s="252">
        <f t="shared" si="81"/>
        <v>0</v>
      </c>
      <c r="AD942" s="252">
        <f t="shared" si="82"/>
        <v>0</v>
      </c>
      <c r="AE942" s="252">
        <f t="shared" si="83"/>
        <v>0</v>
      </c>
      <c r="AF942" s="273">
        <f t="shared" si="84"/>
        <v>0</v>
      </c>
    </row>
    <row r="943" spans="1:32" ht="20.100000000000001" customHeight="1">
      <c r="A943" s="186">
        <v>1999</v>
      </c>
      <c r="B943" s="185">
        <v>323.3216615303607</v>
      </c>
      <c r="C943" s="184">
        <v>-5.7008397903890256</v>
      </c>
      <c r="D943" s="159">
        <v>203.54088757302995</v>
      </c>
      <c r="E943" s="159">
        <v>-8.59357857036035</v>
      </c>
      <c r="F943" s="159">
        <v>119.78077395733077</v>
      </c>
      <c r="G943" s="168">
        <v>-0.34149851947839238</v>
      </c>
      <c r="H943" s="159"/>
      <c r="I943" s="159"/>
      <c r="J943" s="159"/>
      <c r="K943" s="159"/>
      <c r="L943" s="159"/>
      <c r="M943" s="159"/>
      <c r="N943" s="159"/>
      <c r="O943" s="159"/>
      <c r="P943" s="159"/>
      <c r="Q943" s="159"/>
      <c r="R943" s="159"/>
      <c r="S943" s="159"/>
      <c r="T943" s="159"/>
      <c r="U943" s="31">
        <v>323.3216615303607</v>
      </c>
      <c r="V943" s="31">
        <v>-5.7008397903890256</v>
      </c>
      <c r="W943" s="31">
        <v>203.54088757302995</v>
      </c>
      <c r="X943" s="31">
        <v>-8.59357857036035</v>
      </c>
      <c r="Y943" s="31">
        <v>119.78077395733077</v>
      </c>
      <c r="Z943" s="259">
        <v>-0.34149851947839238</v>
      </c>
      <c r="AA943" s="252">
        <f t="shared" si="79"/>
        <v>0</v>
      </c>
      <c r="AB943" s="252">
        <f t="shared" si="80"/>
        <v>0</v>
      </c>
      <c r="AC943" s="252">
        <f t="shared" si="81"/>
        <v>0</v>
      </c>
      <c r="AD943" s="252">
        <f t="shared" si="82"/>
        <v>0</v>
      </c>
      <c r="AE943" s="252">
        <f t="shared" si="83"/>
        <v>0</v>
      </c>
      <c r="AF943" s="273">
        <f t="shared" si="84"/>
        <v>0</v>
      </c>
    </row>
    <row r="944" spans="1:32" ht="20.100000000000001" customHeight="1">
      <c r="A944" s="186">
        <v>2000</v>
      </c>
      <c r="B944" s="185">
        <v>335.70791735255602</v>
      </c>
      <c r="C944" s="184">
        <v>3.8309390603673563</v>
      </c>
      <c r="D944" s="159">
        <v>207.9684343171931</v>
      </c>
      <c r="E944" s="159">
        <v>2.1752615884484499</v>
      </c>
      <c r="F944" s="159">
        <v>127.73948303536291</v>
      </c>
      <c r="G944" s="168">
        <v>6.6443961038916513</v>
      </c>
      <c r="H944" s="159"/>
      <c r="I944" s="159"/>
      <c r="J944" s="159"/>
      <c r="K944" s="159"/>
      <c r="L944" s="159"/>
      <c r="M944" s="159"/>
      <c r="N944" s="159"/>
      <c r="O944" s="159"/>
      <c r="P944" s="159"/>
      <c r="Q944" s="159"/>
      <c r="R944" s="159"/>
      <c r="S944" s="159"/>
      <c r="T944" s="159"/>
      <c r="U944" s="31">
        <v>335.70791735255602</v>
      </c>
      <c r="V944" s="31">
        <v>3.8309390603673563</v>
      </c>
      <c r="W944" s="31">
        <v>207.9684343171931</v>
      </c>
      <c r="X944" s="31">
        <v>2.1752615884484499</v>
      </c>
      <c r="Y944" s="31">
        <v>127.73948303536291</v>
      </c>
      <c r="Z944" s="259">
        <v>6.6443961038916513</v>
      </c>
      <c r="AA944" s="252">
        <f t="shared" si="79"/>
        <v>0</v>
      </c>
      <c r="AB944" s="252">
        <f t="shared" si="80"/>
        <v>0</v>
      </c>
      <c r="AC944" s="252">
        <f t="shared" si="81"/>
        <v>0</v>
      </c>
      <c r="AD944" s="252">
        <f t="shared" si="82"/>
        <v>0</v>
      </c>
      <c r="AE944" s="252">
        <f t="shared" si="83"/>
        <v>0</v>
      </c>
      <c r="AF944" s="273">
        <f t="shared" si="84"/>
        <v>0</v>
      </c>
    </row>
    <row r="945" spans="1:32" ht="20.100000000000001" customHeight="1">
      <c r="A945" s="186">
        <v>2001</v>
      </c>
      <c r="B945" s="185">
        <v>321.88032066142353</v>
      </c>
      <c r="C945" s="184">
        <v>-4.118936723381168</v>
      </c>
      <c r="D945" s="159">
        <v>200.90427296110059</v>
      </c>
      <c r="E945" s="159">
        <v>-3.3967469050222689</v>
      </c>
      <c r="F945" s="159">
        <v>120.97604770032298</v>
      </c>
      <c r="G945" s="168">
        <v>-5.2947101196327679</v>
      </c>
      <c r="H945" s="159"/>
      <c r="I945" s="159"/>
      <c r="J945" s="159"/>
      <c r="K945" s="159"/>
      <c r="L945" s="159"/>
      <c r="M945" s="159"/>
      <c r="N945" s="159"/>
      <c r="O945" s="159"/>
      <c r="P945" s="159"/>
      <c r="Q945" s="159"/>
      <c r="R945" s="159"/>
      <c r="S945" s="159"/>
      <c r="T945" s="159"/>
      <c r="U945" s="31">
        <v>321.88032066142353</v>
      </c>
      <c r="V945" s="31">
        <v>-4.118936723381168</v>
      </c>
      <c r="W945" s="31">
        <v>200.90427296110059</v>
      </c>
      <c r="X945" s="31">
        <v>-3.3967469050222689</v>
      </c>
      <c r="Y945" s="31">
        <v>120.97604770032298</v>
      </c>
      <c r="Z945" s="259">
        <v>-5.2947101196327679</v>
      </c>
      <c r="AA945" s="252">
        <f t="shared" si="79"/>
        <v>0</v>
      </c>
      <c r="AB945" s="252">
        <f t="shared" si="80"/>
        <v>0</v>
      </c>
      <c r="AC945" s="252">
        <f t="shared" si="81"/>
        <v>0</v>
      </c>
      <c r="AD945" s="252">
        <f t="shared" si="82"/>
        <v>0</v>
      </c>
      <c r="AE945" s="252">
        <f t="shared" si="83"/>
        <v>0</v>
      </c>
      <c r="AF945" s="273">
        <f t="shared" si="84"/>
        <v>0</v>
      </c>
    </row>
    <row r="946" spans="1:32" ht="20.100000000000001" customHeight="1">
      <c r="A946" s="186">
        <v>2002</v>
      </c>
      <c r="B946" s="185">
        <v>306.83387670348873</v>
      </c>
      <c r="C946" s="184">
        <v>-4.6745460943422188</v>
      </c>
      <c r="D946" s="159">
        <v>182.69441145494514</v>
      </c>
      <c r="E946" s="159">
        <v>-9.0639493315710951</v>
      </c>
      <c r="F946" s="159">
        <v>124.13946524854359</v>
      </c>
      <c r="G946" s="168">
        <v>2.6149122973970123</v>
      </c>
      <c r="H946" s="159"/>
      <c r="I946" s="159"/>
      <c r="J946" s="159"/>
      <c r="K946" s="159"/>
      <c r="L946" s="159"/>
      <c r="M946" s="159"/>
      <c r="N946" s="159"/>
      <c r="O946" s="159"/>
      <c r="P946" s="159"/>
      <c r="Q946" s="159"/>
      <c r="R946" s="159"/>
      <c r="S946" s="159"/>
      <c r="T946" s="159"/>
      <c r="U946" s="31">
        <v>306.83387670348873</v>
      </c>
      <c r="V946" s="31">
        <v>-4.6745460943422188</v>
      </c>
      <c r="W946" s="31">
        <v>182.69441145494514</v>
      </c>
      <c r="X946" s="31">
        <v>-9.0639493315710951</v>
      </c>
      <c r="Y946" s="31">
        <v>124.13946524854359</v>
      </c>
      <c r="Z946" s="259">
        <v>2.6149122973970123</v>
      </c>
      <c r="AA946" s="252">
        <f t="shared" si="79"/>
        <v>0</v>
      </c>
      <c r="AB946" s="252">
        <f t="shared" si="80"/>
        <v>0</v>
      </c>
      <c r="AC946" s="252">
        <f t="shared" si="81"/>
        <v>0</v>
      </c>
      <c r="AD946" s="252">
        <f t="shared" si="82"/>
        <v>0</v>
      </c>
      <c r="AE946" s="252">
        <f t="shared" si="83"/>
        <v>0</v>
      </c>
      <c r="AF946" s="273">
        <f t="shared" si="84"/>
        <v>0</v>
      </c>
    </row>
    <row r="947" spans="1:32" ht="20.100000000000001" customHeight="1">
      <c r="A947" s="186">
        <v>2003</v>
      </c>
      <c r="B947" s="185">
        <v>326.42190639974825</v>
      </c>
      <c r="C947" s="184">
        <v>6.3839201546798563</v>
      </c>
      <c r="D947" s="159">
        <v>199.12510443278475</v>
      </c>
      <c r="E947" s="159">
        <v>8.99353890849126</v>
      </c>
      <c r="F947" s="159">
        <v>127.29680196696347</v>
      </c>
      <c r="G947" s="168">
        <v>2.5433787008011279</v>
      </c>
      <c r="H947" s="159"/>
      <c r="I947" s="159"/>
      <c r="J947" s="159"/>
      <c r="K947" s="159"/>
      <c r="L947" s="159"/>
      <c r="M947" s="159"/>
      <c r="N947" s="159"/>
      <c r="O947" s="159"/>
      <c r="P947" s="159"/>
      <c r="Q947" s="159"/>
      <c r="R947" s="159"/>
      <c r="S947" s="159"/>
      <c r="T947" s="159"/>
      <c r="U947" s="31">
        <v>326.42190639974825</v>
      </c>
      <c r="V947" s="31">
        <v>6.3839201546798563</v>
      </c>
      <c r="W947" s="31">
        <v>199.12510443278475</v>
      </c>
      <c r="X947" s="31">
        <v>8.99353890849126</v>
      </c>
      <c r="Y947" s="31">
        <v>127.29680196696347</v>
      </c>
      <c r="Z947" s="259">
        <v>2.5433787008011279</v>
      </c>
      <c r="AA947" s="252">
        <f t="shared" si="79"/>
        <v>0</v>
      </c>
      <c r="AB947" s="252">
        <f t="shared" si="80"/>
        <v>0</v>
      </c>
      <c r="AC947" s="252">
        <f t="shared" si="81"/>
        <v>0</v>
      </c>
      <c r="AD947" s="252">
        <f t="shared" si="82"/>
        <v>0</v>
      </c>
      <c r="AE947" s="252">
        <f t="shared" si="83"/>
        <v>0</v>
      </c>
      <c r="AF947" s="273">
        <f t="shared" si="84"/>
        <v>0</v>
      </c>
    </row>
    <row r="948" spans="1:32" ht="20.100000000000001" customHeight="1">
      <c r="A948" s="186">
        <v>2004</v>
      </c>
      <c r="B948" s="185">
        <v>356.37888347190471</v>
      </c>
      <c r="C948" s="184">
        <v>9.1773794849019765</v>
      </c>
      <c r="D948" s="159">
        <v>218.3431743121275</v>
      </c>
      <c r="E948" s="159">
        <v>9.6512541369839511</v>
      </c>
      <c r="F948" s="159">
        <v>138.03570915977727</v>
      </c>
      <c r="G948" s="168">
        <v>8.436117032697183</v>
      </c>
      <c r="H948" s="159"/>
      <c r="I948" s="159"/>
      <c r="J948" s="159"/>
      <c r="K948" s="159"/>
      <c r="L948" s="159"/>
      <c r="M948" s="159"/>
      <c r="N948" s="159"/>
      <c r="O948" s="159"/>
      <c r="P948" s="159"/>
      <c r="Q948" s="159"/>
      <c r="R948" s="159"/>
      <c r="S948" s="159"/>
      <c r="T948" s="159"/>
      <c r="U948" s="31">
        <v>356.37888347190471</v>
      </c>
      <c r="V948" s="31">
        <v>9.1773794849019765</v>
      </c>
      <c r="W948" s="31">
        <v>218.3431743121275</v>
      </c>
      <c r="X948" s="31">
        <v>9.6512541369839511</v>
      </c>
      <c r="Y948" s="31">
        <v>138.03570915977727</v>
      </c>
      <c r="Z948" s="259">
        <v>8.436117032697183</v>
      </c>
      <c r="AA948" s="252">
        <f t="shared" si="79"/>
        <v>0</v>
      </c>
      <c r="AB948" s="252">
        <f t="shared" si="80"/>
        <v>0</v>
      </c>
      <c r="AC948" s="252">
        <f t="shared" si="81"/>
        <v>0</v>
      </c>
      <c r="AD948" s="252">
        <f t="shared" si="82"/>
        <v>0</v>
      </c>
      <c r="AE948" s="252">
        <f t="shared" si="83"/>
        <v>0</v>
      </c>
      <c r="AF948" s="273">
        <f t="shared" si="84"/>
        <v>0</v>
      </c>
    </row>
    <row r="949" spans="1:32" ht="20.100000000000001" customHeight="1">
      <c r="A949" s="186">
        <v>2005</v>
      </c>
      <c r="B949" s="185">
        <v>357.7901756544689</v>
      </c>
      <c r="C949" s="184">
        <v>0.39600892421434253</v>
      </c>
      <c r="D949" s="159">
        <v>212.09535214180946</v>
      </c>
      <c r="E949" s="159">
        <v>-2.8614689650827501</v>
      </c>
      <c r="F949" s="159">
        <v>145.69482351265938</v>
      </c>
      <c r="G949" s="168">
        <v>5.548647085238386</v>
      </c>
      <c r="H949" s="159"/>
      <c r="I949" s="159"/>
      <c r="J949" s="159"/>
      <c r="K949" s="159"/>
      <c r="L949" s="159"/>
      <c r="M949" s="159"/>
      <c r="N949" s="159"/>
      <c r="O949" s="159"/>
      <c r="P949" s="159"/>
      <c r="Q949" s="159"/>
      <c r="R949" s="159"/>
      <c r="S949" s="159"/>
      <c r="T949" s="159"/>
      <c r="U949" s="31">
        <v>357.7901756544689</v>
      </c>
      <c r="V949" s="31">
        <v>0.39600892421434253</v>
      </c>
      <c r="W949" s="31">
        <v>212.09535214180946</v>
      </c>
      <c r="X949" s="31">
        <v>-2.8614689650827501</v>
      </c>
      <c r="Y949" s="31">
        <v>145.69482351265938</v>
      </c>
      <c r="Z949" s="259">
        <v>5.548647085238386</v>
      </c>
      <c r="AA949" s="252">
        <f t="shared" si="79"/>
        <v>0</v>
      </c>
      <c r="AB949" s="252">
        <f t="shared" si="80"/>
        <v>0</v>
      </c>
      <c r="AC949" s="252">
        <f t="shared" si="81"/>
        <v>0</v>
      </c>
      <c r="AD949" s="252">
        <f t="shared" si="82"/>
        <v>0</v>
      </c>
      <c r="AE949" s="252">
        <f t="shared" si="83"/>
        <v>0</v>
      </c>
      <c r="AF949" s="273">
        <f t="shared" si="84"/>
        <v>0</v>
      </c>
    </row>
    <row r="950" spans="1:32" ht="20.100000000000001" customHeight="1">
      <c r="A950" s="186">
        <v>2006</v>
      </c>
      <c r="B950" s="185">
        <v>353.96517295670742</v>
      </c>
      <c r="C950" s="184">
        <v>-1.06906308725911</v>
      </c>
      <c r="D950" s="159">
        <v>204.40576260142467</v>
      </c>
      <c r="E950" s="159">
        <v>-3.6255342055979867</v>
      </c>
      <c r="F950" s="159">
        <v>149.55941035528272</v>
      </c>
      <c r="G950" s="168">
        <v>2.6525217227690661</v>
      </c>
      <c r="H950" s="159"/>
      <c r="I950" s="159"/>
      <c r="J950" s="159"/>
      <c r="K950" s="159"/>
      <c r="L950" s="159"/>
      <c r="M950" s="159"/>
      <c r="N950" s="159"/>
      <c r="O950" s="159"/>
      <c r="P950" s="159"/>
      <c r="Q950" s="159"/>
      <c r="R950" s="159"/>
      <c r="S950" s="159"/>
      <c r="T950" s="159"/>
      <c r="U950" s="31">
        <v>353.96517295670742</v>
      </c>
      <c r="V950" s="31">
        <v>-1.06906308725911</v>
      </c>
      <c r="W950" s="31">
        <v>204.40576260142467</v>
      </c>
      <c r="X950" s="31">
        <v>-3.6255342055979867</v>
      </c>
      <c r="Y950" s="31">
        <v>149.55941035528272</v>
      </c>
      <c r="Z950" s="259">
        <v>2.6525217227690661</v>
      </c>
      <c r="AA950" s="252">
        <f t="shared" si="79"/>
        <v>0</v>
      </c>
      <c r="AB950" s="252">
        <f t="shared" si="80"/>
        <v>0</v>
      </c>
      <c r="AC950" s="252">
        <f t="shared" si="81"/>
        <v>0</v>
      </c>
      <c r="AD950" s="252">
        <f t="shared" si="82"/>
        <v>0</v>
      </c>
      <c r="AE950" s="252">
        <f t="shared" si="83"/>
        <v>0</v>
      </c>
      <c r="AF950" s="273">
        <f t="shared" si="84"/>
        <v>0</v>
      </c>
    </row>
    <row r="951" spans="1:32" ht="20.100000000000001" customHeight="1">
      <c r="A951" s="186">
        <v>2007</v>
      </c>
      <c r="B951" s="185">
        <v>346.42329289705236</v>
      </c>
      <c r="C951" s="184">
        <v>-2.1306842129854147</v>
      </c>
      <c r="D951" s="159">
        <v>195.29218173133117</v>
      </c>
      <c r="E951" s="159">
        <v>-4.4585733563022245</v>
      </c>
      <c r="F951" s="159">
        <v>151.13111116572119</v>
      </c>
      <c r="G951" s="168">
        <v>1.0508872739634683</v>
      </c>
      <c r="H951" s="159"/>
      <c r="I951" s="159"/>
      <c r="J951" s="159"/>
      <c r="K951" s="159"/>
      <c r="L951" s="159"/>
      <c r="M951" s="159"/>
      <c r="N951" s="159"/>
      <c r="O951" s="159"/>
      <c r="P951" s="159"/>
      <c r="Q951" s="159"/>
      <c r="R951" s="159"/>
      <c r="S951" s="159"/>
      <c r="T951" s="159"/>
      <c r="U951" s="31">
        <v>346.42329289705236</v>
      </c>
      <c r="V951" s="31">
        <v>-2.1306842129854147</v>
      </c>
      <c r="W951" s="31">
        <v>195.29218173133117</v>
      </c>
      <c r="X951" s="31">
        <v>-4.4585733563022245</v>
      </c>
      <c r="Y951" s="31">
        <v>151.13111116572119</v>
      </c>
      <c r="Z951" s="259">
        <v>1.0508872739634683</v>
      </c>
      <c r="AA951" s="252">
        <f t="shared" si="79"/>
        <v>0</v>
      </c>
      <c r="AB951" s="252">
        <f t="shared" si="80"/>
        <v>0</v>
      </c>
      <c r="AC951" s="252">
        <f t="shared" si="81"/>
        <v>0</v>
      </c>
      <c r="AD951" s="252">
        <f t="shared" si="82"/>
        <v>0</v>
      </c>
      <c r="AE951" s="252">
        <f t="shared" si="83"/>
        <v>0</v>
      </c>
      <c r="AF951" s="273">
        <f t="shared" si="84"/>
        <v>0</v>
      </c>
    </row>
    <row r="952" spans="1:32" ht="20.100000000000001" customHeight="1">
      <c r="A952" s="186">
        <v>2008</v>
      </c>
      <c r="B952" s="185">
        <v>342.10076609359737</v>
      </c>
      <c r="C952" s="184">
        <v>-1.247758707939866</v>
      </c>
      <c r="D952" s="159">
        <v>194.90332328230997</v>
      </c>
      <c r="E952" s="159">
        <v>-0.19911623986881466</v>
      </c>
      <c r="F952" s="159">
        <v>147.1974428112874</v>
      </c>
      <c r="G952" s="168">
        <v>-2.6028183900006923</v>
      </c>
      <c r="H952" s="159"/>
      <c r="I952" s="159"/>
      <c r="J952" s="159"/>
      <c r="K952" s="159"/>
      <c r="L952" s="159"/>
      <c r="M952" s="159"/>
      <c r="N952" s="159"/>
      <c r="O952" s="159"/>
      <c r="P952" s="159"/>
      <c r="Q952" s="159"/>
      <c r="R952" s="159"/>
      <c r="S952" s="159"/>
      <c r="T952" s="159"/>
      <c r="U952" s="31">
        <v>342.10076609359737</v>
      </c>
      <c r="V952" s="31">
        <v>-1.247758707939866</v>
      </c>
      <c r="W952" s="31">
        <v>194.90332328230997</v>
      </c>
      <c r="X952" s="31">
        <v>-0.19911623986881466</v>
      </c>
      <c r="Y952" s="31">
        <v>147.1974428112874</v>
      </c>
      <c r="Z952" s="259">
        <v>-2.6028183900006923</v>
      </c>
      <c r="AA952" s="252">
        <f t="shared" si="79"/>
        <v>0</v>
      </c>
      <c r="AB952" s="252">
        <f t="shared" si="80"/>
        <v>0</v>
      </c>
      <c r="AC952" s="252">
        <f t="shared" si="81"/>
        <v>0</v>
      </c>
      <c r="AD952" s="252">
        <f t="shared" si="82"/>
        <v>0</v>
      </c>
      <c r="AE952" s="252">
        <f t="shared" si="83"/>
        <v>0</v>
      </c>
      <c r="AF952" s="273">
        <f t="shared" si="84"/>
        <v>0</v>
      </c>
    </row>
    <row r="953" spans="1:32" ht="20.100000000000001" customHeight="1">
      <c r="A953" s="186">
        <v>2009</v>
      </c>
      <c r="B953" s="185">
        <v>301.92889401224284</v>
      </c>
      <c r="C953" s="184">
        <v>-11.74270158470317</v>
      </c>
      <c r="D953" s="159">
        <v>155.78613243023116</v>
      </c>
      <c r="E953" s="159">
        <v>-20.070048161990059</v>
      </c>
      <c r="F953" s="159">
        <v>146.14276158201164</v>
      </c>
      <c r="G953" s="168">
        <v>-0.71650784764509012</v>
      </c>
      <c r="H953" s="159"/>
      <c r="I953" s="159"/>
      <c r="J953" s="159"/>
      <c r="K953" s="159"/>
      <c r="L953" s="159"/>
      <c r="M953" s="159"/>
      <c r="N953" s="159"/>
      <c r="O953" s="159"/>
      <c r="P953" s="159"/>
      <c r="Q953" s="159"/>
      <c r="R953" s="159"/>
      <c r="S953" s="159"/>
      <c r="T953" s="159"/>
      <c r="U953" s="31">
        <v>301.92889401224284</v>
      </c>
      <c r="V953" s="31">
        <v>-11.74270158470317</v>
      </c>
      <c r="W953" s="31">
        <v>155.78613243023116</v>
      </c>
      <c r="X953" s="31">
        <v>-20.070048161990059</v>
      </c>
      <c r="Y953" s="31">
        <v>146.14276158201164</v>
      </c>
      <c r="Z953" s="259">
        <v>-0.71650784764509012</v>
      </c>
      <c r="AA953" s="252">
        <f t="shared" si="79"/>
        <v>0</v>
      </c>
      <c r="AB953" s="252">
        <f t="shared" si="80"/>
        <v>0</v>
      </c>
      <c r="AC953" s="252">
        <f t="shared" si="81"/>
        <v>0</v>
      </c>
      <c r="AD953" s="252">
        <f t="shared" si="82"/>
        <v>0</v>
      </c>
      <c r="AE953" s="252">
        <f t="shared" si="83"/>
        <v>0</v>
      </c>
      <c r="AF953" s="273">
        <f t="shared" si="84"/>
        <v>0</v>
      </c>
    </row>
    <row r="954" spans="1:32" ht="20.100000000000001" customHeight="1">
      <c r="A954" s="187" t="s">
        <v>43</v>
      </c>
      <c r="B954" s="342">
        <v>288.59156961963612</v>
      </c>
      <c r="C954" s="214">
        <v>-4.4173726520078986</v>
      </c>
      <c r="D954" s="215">
        <v>147.57019440782193</v>
      </c>
      <c r="E954" s="215">
        <v>-5.273857110541428</v>
      </c>
      <c r="F954" s="215">
        <v>141.02137521181419</v>
      </c>
      <c r="G954" s="216">
        <v>-3.504372241743539</v>
      </c>
      <c r="H954" s="159"/>
      <c r="I954" s="159"/>
      <c r="J954" s="159"/>
      <c r="K954" s="159"/>
      <c r="L954" s="159"/>
      <c r="M954" s="159"/>
      <c r="N954" s="159"/>
      <c r="O954" s="159"/>
      <c r="P954" s="159"/>
      <c r="Q954" s="159"/>
      <c r="R954" s="159"/>
      <c r="S954" s="159"/>
      <c r="T954" s="159"/>
      <c r="U954" s="31">
        <v>288.59156961963612</v>
      </c>
      <c r="V954" s="31">
        <v>-4.4173726520078986</v>
      </c>
      <c r="W954" s="31">
        <v>147.57019440782193</v>
      </c>
      <c r="X954" s="31">
        <v>-5.273857110541428</v>
      </c>
      <c r="Y954" s="31">
        <v>141.02137521181419</v>
      </c>
      <c r="Z954" s="259">
        <v>-3.504372241743539</v>
      </c>
      <c r="AA954" s="252">
        <f t="shared" si="79"/>
        <v>0</v>
      </c>
      <c r="AB954" s="252">
        <f t="shared" si="80"/>
        <v>0</v>
      </c>
      <c r="AC954" s="252">
        <f t="shared" si="81"/>
        <v>0</v>
      </c>
      <c r="AD954" s="252">
        <f t="shared" si="82"/>
        <v>0</v>
      </c>
      <c r="AE954" s="252">
        <f t="shared" si="83"/>
        <v>0</v>
      </c>
      <c r="AF954" s="273">
        <f t="shared" si="84"/>
        <v>0</v>
      </c>
    </row>
    <row r="955" spans="1:32" s="2" customFormat="1" ht="15" customHeight="1">
      <c r="A955" s="310" t="s">
        <v>15</v>
      </c>
      <c r="B955" s="311"/>
      <c r="C955" s="311"/>
      <c r="D955" s="311"/>
      <c r="E955" s="312"/>
      <c r="F955" s="313"/>
      <c r="G955" s="314"/>
      <c r="H955" s="314"/>
      <c r="I955" s="314"/>
      <c r="J955" s="314"/>
      <c r="K955" s="314"/>
      <c r="L955" s="314"/>
      <c r="M955" s="314"/>
      <c r="N955" s="314"/>
      <c r="O955" s="314"/>
      <c r="P955" s="314"/>
      <c r="Q955" s="314"/>
      <c r="R955" s="314"/>
      <c r="S955" s="314"/>
      <c r="T955" s="314"/>
      <c r="U955" s="9">
        <v>20.026704318898595</v>
      </c>
      <c r="V955" s="9">
        <v>2.0580889206743649</v>
      </c>
      <c r="W955" s="9">
        <v>28.876374078653896</v>
      </c>
      <c r="X955" s="9">
        <v>10.800000000000011</v>
      </c>
      <c r="Y955" s="9">
        <v>-0.63624936836264112</v>
      </c>
      <c r="Z955" s="286">
        <v>2.0363100671232814</v>
      </c>
      <c r="AA955" s="287">
        <f t="shared" si="79"/>
        <v>20.026704318898595</v>
      </c>
      <c r="AB955" s="287">
        <f t="shared" si="80"/>
        <v>2.0580889206743649</v>
      </c>
      <c r="AC955" s="287">
        <f t="shared" si="81"/>
        <v>28.876374078653896</v>
      </c>
      <c r="AD955" s="287">
        <f t="shared" si="82"/>
        <v>10.800000000000011</v>
      </c>
      <c r="AE955" s="287">
        <f t="shared" si="83"/>
        <v>-0.63624936836264112</v>
      </c>
      <c r="AF955" s="288">
        <f t="shared" si="84"/>
        <v>2.0363100671232814</v>
      </c>
    </row>
    <row r="956" spans="1:32" s="44" customFormat="1" ht="15" customHeight="1">
      <c r="A956" s="318" t="s">
        <v>267</v>
      </c>
      <c r="B956" s="319"/>
      <c r="C956" s="319"/>
      <c r="D956" s="320"/>
      <c r="E956" s="320"/>
      <c r="F956" s="320"/>
      <c r="G956" s="320"/>
      <c r="H956" s="320"/>
      <c r="I956" s="320"/>
      <c r="J956" s="320"/>
      <c r="K956" s="320"/>
      <c r="L956" s="320"/>
      <c r="M956" s="320"/>
      <c r="N956" s="320"/>
      <c r="O956" s="320"/>
      <c r="P956" s="320"/>
      <c r="Q956" s="320"/>
      <c r="R956" s="320"/>
      <c r="S956" s="320"/>
      <c r="T956" s="320"/>
      <c r="U956" s="9">
        <v>20.026704318898595</v>
      </c>
      <c r="V956" s="9">
        <v>2.0580889206743649</v>
      </c>
      <c r="W956" s="9">
        <v>28.876374078653896</v>
      </c>
      <c r="X956" s="9">
        <v>10.800000000000011</v>
      </c>
      <c r="Y956" s="9">
        <v>-0.63624936836264112</v>
      </c>
      <c r="Z956" s="286">
        <v>2.0363100671232814</v>
      </c>
      <c r="AA956" s="287">
        <f t="shared" si="79"/>
        <v>20.026704318898595</v>
      </c>
      <c r="AB956" s="287">
        <f t="shared" si="80"/>
        <v>2.0580889206743649</v>
      </c>
      <c r="AC956" s="287">
        <f t="shared" si="81"/>
        <v>28.876374078653896</v>
      </c>
      <c r="AD956" s="287">
        <f t="shared" si="82"/>
        <v>10.800000000000011</v>
      </c>
      <c r="AE956" s="287">
        <f t="shared" si="83"/>
        <v>-0.63624936836264112</v>
      </c>
      <c r="AF956" s="288">
        <f t="shared" si="84"/>
        <v>2.0363100671232814</v>
      </c>
    </row>
    <row r="957" spans="1:32" s="2" customFormat="1" ht="15" customHeight="1">
      <c r="A957" s="754" t="s">
        <v>284</v>
      </c>
      <c r="B957" s="754"/>
      <c r="C957" s="754"/>
      <c r="D957" s="754"/>
      <c r="E957" s="754"/>
      <c r="F957" s="754"/>
      <c r="G957" s="754"/>
      <c r="H957" s="110"/>
      <c r="I957" s="110"/>
      <c r="J957" s="110"/>
      <c r="K957" s="110"/>
      <c r="L957" s="110"/>
      <c r="M957" s="110"/>
      <c r="N957" s="110"/>
      <c r="O957" s="110"/>
      <c r="P957" s="110"/>
      <c r="Q957" s="110"/>
      <c r="R957" s="110"/>
      <c r="S957" s="110"/>
      <c r="T957" s="110"/>
      <c r="U957" s="9">
        <v>20.026704318898595</v>
      </c>
      <c r="V957" s="9">
        <v>2.0580889206743649</v>
      </c>
      <c r="W957" s="9">
        <v>28.876374078653896</v>
      </c>
      <c r="X957" s="9">
        <v>10.800000000000011</v>
      </c>
      <c r="Y957" s="9">
        <v>-0.63624936836264112</v>
      </c>
      <c r="Z957" s="286">
        <v>2.0363100671232814</v>
      </c>
      <c r="AA957" s="287">
        <f t="shared" si="79"/>
        <v>20.026704318898595</v>
      </c>
      <c r="AB957" s="287">
        <f t="shared" si="80"/>
        <v>2.0580889206743649</v>
      </c>
      <c r="AC957" s="287">
        <f t="shared" si="81"/>
        <v>28.876374078653896</v>
      </c>
      <c r="AD957" s="287">
        <f t="shared" si="82"/>
        <v>10.800000000000011</v>
      </c>
      <c r="AE957" s="287">
        <f t="shared" si="83"/>
        <v>-0.63624936836264112</v>
      </c>
      <c r="AF957" s="288">
        <f t="shared" si="84"/>
        <v>2.0363100671232814</v>
      </c>
    </row>
    <row r="958" spans="1:32" ht="15" customHeight="1">
      <c r="A958" s="300"/>
      <c r="B958" s="301"/>
      <c r="C958" s="301"/>
      <c r="D958" s="302"/>
      <c r="E958" s="302"/>
      <c r="F958" s="302"/>
      <c r="G958" s="302"/>
      <c r="H958" s="302"/>
      <c r="I958" s="302"/>
      <c r="J958" s="302"/>
      <c r="K958" s="302"/>
      <c r="L958" s="302"/>
      <c r="M958" s="302"/>
      <c r="N958" s="302"/>
      <c r="O958" s="302"/>
      <c r="P958" s="302"/>
      <c r="Q958" s="302"/>
      <c r="R958" s="302"/>
      <c r="S958" s="302"/>
      <c r="T958" s="302"/>
      <c r="U958" s="31">
        <v>20.026704318898595</v>
      </c>
      <c r="V958" s="31">
        <v>2.0580889206743649</v>
      </c>
      <c r="W958" s="31">
        <v>28.876374078653896</v>
      </c>
      <c r="X958" s="31">
        <v>10.800000000000011</v>
      </c>
      <c r="Y958" s="31">
        <v>-0.63624936836264112</v>
      </c>
      <c r="Z958" s="259">
        <v>2.0363100671232814</v>
      </c>
      <c r="AA958" s="252">
        <f t="shared" si="79"/>
        <v>20.026704318898595</v>
      </c>
      <c r="AB958" s="252">
        <f t="shared" si="80"/>
        <v>2.0580889206743649</v>
      </c>
      <c r="AC958" s="252">
        <f t="shared" si="81"/>
        <v>28.876374078653896</v>
      </c>
      <c r="AD958" s="252">
        <f t="shared" si="82"/>
        <v>10.800000000000011</v>
      </c>
      <c r="AE958" s="252">
        <f t="shared" si="83"/>
        <v>-0.63624936836264112</v>
      </c>
      <c r="AF958" s="273">
        <f t="shared" si="84"/>
        <v>2.0363100671232814</v>
      </c>
    </row>
    <row r="959" spans="1:32" s="122" customFormat="1" ht="24.95" customHeight="1">
      <c r="A959" s="721" t="s">
        <v>261</v>
      </c>
      <c r="B959" s="721"/>
      <c r="C959" s="721"/>
      <c r="D959" s="721"/>
      <c r="E959" s="721"/>
      <c r="F959" s="721"/>
      <c r="G959" s="721"/>
      <c r="H959" s="111"/>
      <c r="I959" s="111"/>
      <c r="J959" s="111"/>
      <c r="K959" s="111"/>
      <c r="L959" s="111"/>
      <c r="M959" s="111"/>
      <c r="N959" s="111"/>
      <c r="O959" s="111"/>
      <c r="P959" s="111"/>
      <c r="Q959" s="111"/>
      <c r="R959" s="111"/>
      <c r="S959" s="111"/>
      <c r="T959" s="111"/>
      <c r="U959" s="31">
        <v>20.026704318898595</v>
      </c>
      <c r="V959" s="31">
        <v>2.0580889206743649</v>
      </c>
      <c r="W959" s="31">
        <v>28.876374078653896</v>
      </c>
      <c r="X959" s="31">
        <v>10.800000000000011</v>
      </c>
      <c r="Y959" s="31">
        <v>-0.63624936836264112</v>
      </c>
      <c r="Z959" s="259">
        <v>2.0363100671232814</v>
      </c>
      <c r="AA959" s="252">
        <f t="shared" si="79"/>
        <v>20.026704318898595</v>
      </c>
      <c r="AB959" s="252">
        <f t="shared" si="80"/>
        <v>2.0580889206743649</v>
      </c>
      <c r="AC959" s="252">
        <f t="shared" si="81"/>
        <v>28.876374078653896</v>
      </c>
      <c r="AD959" s="252">
        <f t="shared" si="82"/>
        <v>10.800000000000011</v>
      </c>
      <c r="AE959" s="252">
        <f t="shared" si="83"/>
        <v>-0.63624936836264112</v>
      </c>
      <c r="AF959" s="273">
        <f t="shared" si="84"/>
        <v>2.0363100671232814</v>
      </c>
    </row>
    <row r="960" spans="1:32" s="37" customFormat="1" ht="15" customHeight="1">
      <c r="A960" s="707" t="s">
        <v>5</v>
      </c>
      <c r="B960" s="707"/>
      <c r="C960" s="113"/>
      <c r="D960" s="113"/>
      <c r="E960" s="113"/>
      <c r="F960" s="113"/>
      <c r="G960" s="113"/>
      <c r="H960" s="113"/>
      <c r="I960" s="113"/>
      <c r="J960" s="113"/>
      <c r="K960" s="113"/>
      <c r="L960" s="113"/>
      <c r="M960" s="113"/>
      <c r="N960" s="113"/>
      <c r="O960" s="113"/>
      <c r="P960" s="113"/>
      <c r="Q960" s="113"/>
      <c r="R960" s="113"/>
      <c r="S960" s="113"/>
      <c r="T960" s="113"/>
      <c r="U960" s="37">
        <v>20.026704318898595</v>
      </c>
      <c r="V960" s="37">
        <v>2.0580889206743649</v>
      </c>
      <c r="W960" s="37">
        <v>28.876374078653896</v>
      </c>
      <c r="X960" s="37">
        <v>10.800000000000011</v>
      </c>
      <c r="Y960" s="37">
        <v>-0.63624936836264112</v>
      </c>
      <c r="Z960" s="265">
        <v>2.0363100671232814</v>
      </c>
      <c r="AA960" s="274">
        <f t="shared" si="79"/>
        <v>20.026704318898595</v>
      </c>
      <c r="AB960" s="274">
        <f t="shared" si="80"/>
        <v>2.0580889206743649</v>
      </c>
      <c r="AC960" s="274">
        <f t="shared" si="81"/>
        <v>28.876374078653896</v>
      </c>
      <c r="AD960" s="274">
        <f t="shared" si="82"/>
        <v>10.800000000000011</v>
      </c>
      <c r="AE960" s="274">
        <f t="shared" si="83"/>
        <v>-0.63624936836264112</v>
      </c>
      <c r="AF960" s="275">
        <f t="shared" si="84"/>
        <v>2.0363100671232814</v>
      </c>
    </row>
    <row r="961" spans="1:32" s="31" customFormat="1" ht="24.95" customHeight="1">
      <c r="A961" s="744" t="s">
        <v>6</v>
      </c>
      <c r="B961" s="738" t="s">
        <v>7</v>
      </c>
      <c r="C961" s="724"/>
      <c r="D961" s="735" t="s">
        <v>222</v>
      </c>
      <c r="E961" s="735"/>
      <c r="F961" s="735" t="s">
        <v>223</v>
      </c>
      <c r="G961" s="736"/>
      <c r="H961" s="226"/>
      <c r="I961" s="226"/>
      <c r="J961" s="226"/>
      <c r="K961" s="226"/>
      <c r="L961" s="226"/>
      <c r="M961" s="226"/>
      <c r="N961" s="226"/>
      <c r="O961" s="226"/>
      <c r="P961" s="226"/>
      <c r="Q961" s="226"/>
      <c r="R961" s="226"/>
      <c r="S961" s="226"/>
      <c r="T961" s="226"/>
      <c r="U961" s="31">
        <v>20.026704318898595</v>
      </c>
      <c r="V961" s="31">
        <v>2.0580889206743649</v>
      </c>
      <c r="W961" s="31">
        <v>28.876374078653896</v>
      </c>
      <c r="X961" s="31">
        <v>10.800000000000011</v>
      </c>
      <c r="Y961" s="31">
        <v>-0.63624936836264112</v>
      </c>
      <c r="Z961" s="259">
        <v>2.0363100671232814</v>
      </c>
      <c r="AA961" s="252" t="e">
        <f t="shared" si="79"/>
        <v>#VALUE!</v>
      </c>
      <c r="AB961" s="252">
        <f t="shared" si="80"/>
        <v>2.0580889206743649</v>
      </c>
      <c r="AC961" s="252" t="e">
        <f t="shared" si="81"/>
        <v>#VALUE!</v>
      </c>
      <c r="AD961" s="252">
        <f t="shared" si="82"/>
        <v>10.800000000000011</v>
      </c>
      <c r="AE961" s="252" t="e">
        <f t="shared" si="83"/>
        <v>#VALUE!</v>
      </c>
      <c r="AF961" s="273">
        <f t="shared" si="84"/>
        <v>2.0363100671232814</v>
      </c>
    </row>
    <row r="962" spans="1:32" s="31" customFormat="1" ht="15" customHeight="1">
      <c r="A962" s="745"/>
      <c r="B962" s="746" t="s">
        <v>10</v>
      </c>
      <c r="C962" s="747"/>
      <c r="D962" s="161" t="s">
        <v>10</v>
      </c>
      <c r="E962" s="161" t="s">
        <v>54</v>
      </c>
      <c r="F962" s="161" t="s">
        <v>10</v>
      </c>
      <c r="G962" s="165" t="s">
        <v>54</v>
      </c>
      <c r="H962" s="153"/>
      <c r="I962" s="153"/>
      <c r="J962" s="153"/>
      <c r="K962" s="153"/>
      <c r="L962" s="153"/>
      <c r="M962" s="153"/>
      <c r="N962" s="153"/>
      <c r="O962" s="153"/>
      <c r="P962" s="153"/>
      <c r="Q962" s="153"/>
      <c r="R962" s="153"/>
      <c r="S962" s="153"/>
      <c r="T962" s="153"/>
      <c r="U962" s="31">
        <v>20.026704318898595</v>
      </c>
      <c r="V962" s="31">
        <v>2.0580889206743649</v>
      </c>
      <c r="W962" s="31">
        <v>28.876374078653896</v>
      </c>
      <c r="X962" s="31">
        <v>10.800000000000011</v>
      </c>
      <c r="Y962" s="31">
        <v>-0.63624936836264112</v>
      </c>
      <c r="Z962" s="259">
        <v>2.0363100671232814</v>
      </c>
      <c r="AA962" s="252" t="e">
        <f t="shared" ref="AA962:AA1026" si="85">U962-B962</f>
        <v>#VALUE!</v>
      </c>
      <c r="AB962" s="252">
        <f t="shared" ref="AB962:AB1026" si="86">V962-C962</f>
        <v>2.0580889206743649</v>
      </c>
      <c r="AC962" s="252" t="e">
        <f t="shared" ref="AC962:AC1026" si="87">W962-D962</f>
        <v>#VALUE!</v>
      </c>
      <c r="AD962" s="252" t="e">
        <f t="shared" ref="AD962:AD1026" si="88">X962-E962</f>
        <v>#VALUE!</v>
      </c>
      <c r="AE962" s="252" t="e">
        <f t="shared" ref="AE962:AE1026" si="89">Y962-F962</f>
        <v>#VALUE!</v>
      </c>
      <c r="AF962" s="273" t="e">
        <f t="shared" ref="AF962:AF1026" si="90">Z962-G962</f>
        <v>#VALUE!</v>
      </c>
    </row>
    <row r="963" spans="1:32" s="31" customFormat="1" ht="20.100000000000001" customHeight="1">
      <c r="A963" s="233">
        <v>1970</v>
      </c>
      <c r="B963" s="739">
        <v>564.9</v>
      </c>
      <c r="C963" s="739"/>
      <c r="D963" s="46">
        <v>330.9</v>
      </c>
      <c r="E963" s="120">
        <v>58.576739245884227</v>
      </c>
      <c r="F963" s="46">
        <v>233.99999999999997</v>
      </c>
      <c r="G963" s="119">
        <v>41.423260754115773</v>
      </c>
      <c r="H963" s="119"/>
      <c r="I963" s="119"/>
      <c r="J963" s="119"/>
      <c r="K963" s="119"/>
      <c r="L963" s="119"/>
      <c r="M963" s="119"/>
      <c r="N963" s="119"/>
      <c r="O963" s="119"/>
      <c r="P963" s="119"/>
      <c r="Q963" s="119"/>
      <c r="R963" s="119"/>
      <c r="S963" s="119"/>
      <c r="T963" s="119"/>
      <c r="U963" s="358">
        <v>564.9</v>
      </c>
      <c r="V963" s="355">
        <v>330.9</v>
      </c>
      <c r="W963" s="346">
        <f>V963/U963*100</f>
        <v>58.576739245884227</v>
      </c>
      <c r="X963" s="31">
        <v>233.99999999999997</v>
      </c>
      <c r="Y963" s="346">
        <f>X963/U963*100</f>
        <v>41.423260754115773</v>
      </c>
      <c r="Z963" s="259">
        <v>7.1620968315410636</v>
      </c>
      <c r="AA963" s="252">
        <f>U963-B963</f>
        <v>0</v>
      </c>
      <c r="AB963" s="252">
        <f>V963-D963</f>
        <v>0</v>
      </c>
      <c r="AC963" s="252">
        <f t="shared" ref="AC963:AC1004" si="91">W963-E963</f>
        <v>0</v>
      </c>
      <c r="AD963" s="252">
        <f t="shared" ref="AD963:AD1004" si="92">X963-F963</f>
        <v>0</v>
      </c>
      <c r="AE963" s="252">
        <f t="shared" ref="AE963:AE1004" si="93">Y963-G963</f>
        <v>0</v>
      </c>
      <c r="AF963" s="273">
        <f t="shared" ref="AF963:AF1004" si="94">Z963-U963</f>
        <v>-557.73790316845896</v>
      </c>
    </row>
    <row r="964" spans="1:32" s="31" customFormat="1" ht="20.100000000000001" customHeight="1">
      <c r="A964" s="233">
        <v>1971</v>
      </c>
      <c r="B964" s="739">
        <v>719.6</v>
      </c>
      <c r="C964" s="739"/>
      <c r="D964" s="46">
        <v>386.5</v>
      </c>
      <c r="E964" s="118">
        <v>53.710394663702054</v>
      </c>
      <c r="F964" s="46">
        <v>333.1</v>
      </c>
      <c r="G964" s="119">
        <v>46.289605336297946</v>
      </c>
      <c r="H964" s="119"/>
      <c r="I964" s="119"/>
      <c r="J964" s="119"/>
      <c r="K964" s="119"/>
      <c r="L964" s="119"/>
      <c r="M964" s="119"/>
      <c r="N964" s="119"/>
      <c r="O964" s="119"/>
      <c r="P964" s="119"/>
      <c r="Q964" s="119"/>
      <c r="R964" s="119"/>
      <c r="S964" s="119"/>
      <c r="T964" s="119"/>
      <c r="U964" s="359">
        <v>719.6</v>
      </c>
      <c r="V964" s="356">
        <v>386.5</v>
      </c>
      <c r="W964" s="346">
        <f t="shared" ref="W964:W1008" si="95">V964/U964*100</f>
        <v>53.710394663702054</v>
      </c>
      <c r="X964" s="31">
        <v>333.1</v>
      </c>
      <c r="Y964" s="346">
        <f t="shared" ref="Y964:Y1003" si="96">X964/U964*100</f>
        <v>46.289605336297946</v>
      </c>
      <c r="Z964" s="259">
        <v>6.6314667669709264</v>
      </c>
      <c r="AA964" s="252">
        <f t="shared" si="85"/>
        <v>0</v>
      </c>
      <c r="AB964" s="252">
        <f t="shared" ref="AB964:AB1004" si="97">V964-D964</f>
        <v>0</v>
      </c>
      <c r="AC964" s="252">
        <f t="shared" si="91"/>
        <v>0</v>
      </c>
      <c r="AD964" s="252">
        <f t="shared" si="92"/>
        <v>0</v>
      </c>
      <c r="AE964" s="252">
        <f>Y964-G964</f>
        <v>0</v>
      </c>
      <c r="AF964" s="273">
        <f t="shared" si="94"/>
        <v>-712.96853323302912</v>
      </c>
    </row>
    <row r="965" spans="1:32" s="31" customFormat="1" ht="20.100000000000001" customHeight="1">
      <c r="A965" s="233" t="s">
        <v>55</v>
      </c>
      <c r="B965" s="739">
        <v>1410.1</v>
      </c>
      <c r="C965" s="739"/>
      <c r="D965" s="46">
        <v>1006.3000000000001</v>
      </c>
      <c r="E965" s="118">
        <v>71.363733068576707</v>
      </c>
      <c r="F965" s="46">
        <v>403.79999999999995</v>
      </c>
      <c r="G965" s="119">
        <v>28.636266931423304</v>
      </c>
      <c r="H965" s="119"/>
      <c r="I965" s="119"/>
      <c r="J965" s="119"/>
      <c r="K965" s="119"/>
      <c r="L965" s="119"/>
      <c r="M965" s="119"/>
      <c r="N965" s="119"/>
      <c r="O965" s="119"/>
      <c r="P965" s="119"/>
      <c r="Q965" s="119"/>
      <c r="R965" s="119"/>
      <c r="S965" s="119"/>
      <c r="T965" s="119"/>
      <c r="U965" s="359">
        <v>1410.1</v>
      </c>
      <c r="V965" s="356">
        <v>1006.3000000000001</v>
      </c>
      <c r="W965" s="346">
        <f t="shared" si="95"/>
        <v>71.363733068576707</v>
      </c>
      <c r="X965" s="31">
        <v>403.79999999999995</v>
      </c>
      <c r="Y965" s="346">
        <f t="shared" si="96"/>
        <v>28.636266931423304</v>
      </c>
      <c r="Z965" s="259">
        <v>6.1329754592858352</v>
      </c>
      <c r="AA965" s="252">
        <f t="shared" si="85"/>
        <v>0</v>
      </c>
      <c r="AB965" s="252">
        <f t="shared" si="97"/>
        <v>0</v>
      </c>
      <c r="AC965" s="252">
        <f t="shared" si="91"/>
        <v>0</v>
      </c>
      <c r="AD965" s="252">
        <f t="shared" si="92"/>
        <v>0</v>
      </c>
      <c r="AE965" s="252">
        <f t="shared" si="93"/>
        <v>0</v>
      </c>
      <c r="AF965" s="273">
        <f t="shared" si="94"/>
        <v>-1403.967024540714</v>
      </c>
    </row>
    <row r="966" spans="1:32" s="31" customFormat="1" ht="20.100000000000001" customHeight="1">
      <c r="A966" s="233">
        <v>1973</v>
      </c>
      <c r="B966" s="739">
        <v>1495.6</v>
      </c>
      <c r="C966" s="739"/>
      <c r="D966" s="46">
        <v>918.7</v>
      </c>
      <c r="E966" s="118">
        <v>61.426852099491846</v>
      </c>
      <c r="F966" s="46">
        <v>576.9</v>
      </c>
      <c r="G966" s="119">
        <v>38.573147900508161</v>
      </c>
      <c r="H966" s="119"/>
      <c r="I966" s="119"/>
      <c r="J966" s="119"/>
      <c r="K966" s="119"/>
      <c r="L966" s="119"/>
      <c r="M966" s="119"/>
      <c r="N966" s="119"/>
      <c r="O966" s="119"/>
      <c r="P966" s="119"/>
      <c r="Q966" s="119"/>
      <c r="R966" s="119"/>
      <c r="S966" s="119"/>
      <c r="T966" s="119"/>
      <c r="U966" s="359">
        <v>1495.6</v>
      </c>
      <c r="V966" s="356">
        <v>918.7</v>
      </c>
      <c r="W966" s="346">
        <f t="shared" si="95"/>
        <v>61.426852099491846</v>
      </c>
      <c r="X966" s="31">
        <v>576.9</v>
      </c>
      <c r="Y966" s="346">
        <f t="shared" si="96"/>
        <v>38.573147900508161</v>
      </c>
      <c r="Z966" s="259">
        <v>5.5013295108167233</v>
      </c>
      <c r="AA966" s="252">
        <f t="shared" si="85"/>
        <v>0</v>
      </c>
      <c r="AB966" s="252">
        <f t="shared" si="97"/>
        <v>0</v>
      </c>
      <c r="AC966" s="252">
        <f t="shared" si="91"/>
        <v>0</v>
      </c>
      <c r="AD966" s="252">
        <f t="shared" si="92"/>
        <v>0</v>
      </c>
      <c r="AE966" s="252">
        <f t="shared" si="93"/>
        <v>0</v>
      </c>
      <c r="AF966" s="273">
        <f t="shared" si="94"/>
        <v>-1490.0986704891832</v>
      </c>
    </row>
    <row r="967" spans="1:32" s="31" customFormat="1" ht="20.100000000000001" customHeight="1">
      <c r="A967" s="233">
        <v>1974</v>
      </c>
      <c r="B967" s="739">
        <v>2791.5</v>
      </c>
      <c r="C967" s="739"/>
      <c r="D967" s="46">
        <v>1709.7999999999997</v>
      </c>
      <c r="E967" s="118">
        <v>61.250223893963806</v>
      </c>
      <c r="F967" s="46">
        <v>1081.7</v>
      </c>
      <c r="G967" s="119">
        <v>38.74977610603618</v>
      </c>
      <c r="H967" s="119"/>
      <c r="I967" s="119"/>
      <c r="J967" s="119"/>
      <c r="K967" s="119"/>
      <c r="L967" s="119"/>
      <c r="M967" s="119"/>
      <c r="N967" s="119"/>
      <c r="O967" s="119"/>
      <c r="P967" s="119"/>
      <c r="Q967" s="119"/>
      <c r="R967" s="119"/>
      <c r="S967" s="119"/>
      <c r="T967" s="119"/>
      <c r="U967" s="359">
        <v>2791.5</v>
      </c>
      <c r="V967" s="356">
        <v>1709.7999999999997</v>
      </c>
      <c r="W967" s="346">
        <f t="shared" si="95"/>
        <v>61.250223893963806</v>
      </c>
      <c r="X967" s="31">
        <v>1081.7</v>
      </c>
      <c r="Y967" s="346">
        <f t="shared" si="96"/>
        <v>38.74977610603618</v>
      </c>
      <c r="Z967" s="259">
        <v>3.1977940052673675</v>
      </c>
      <c r="AA967" s="252">
        <f t="shared" si="85"/>
        <v>0</v>
      </c>
      <c r="AB967" s="252">
        <f t="shared" si="97"/>
        <v>0</v>
      </c>
      <c r="AC967" s="252">
        <f t="shared" si="91"/>
        <v>0</v>
      </c>
      <c r="AD967" s="252">
        <f t="shared" si="92"/>
        <v>0</v>
      </c>
      <c r="AE967" s="252">
        <f t="shared" si="93"/>
        <v>0</v>
      </c>
      <c r="AF967" s="273">
        <f t="shared" si="94"/>
        <v>-2788.3022059947325</v>
      </c>
    </row>
    <row r="968" spans="1:32" s="31" customFormat="1" ht="20.100000000000001" customHeight="1">
      <c r="A968" s="233">
        <v>1975</v>
      </c>
      <c r="B968" s="739">
        <v>5176.0999999999995</v>
      </c>
      <c r="C968" s="739"/>
      <c r="D968" s="46">
        <v>2783.8999999999996</v>
      </c>
      <c r="E968" s="118">
        <v>53.783736790247481</v>
      </c>
      <c r="F968" s="46">
        <v>2392.1999999999998</v>
      </c>
      <c r="G968" s="119">
        <v>46.216263209752519</v>
      </c>
      <c r="H968" s="119"/>
      <c r="I968" s="119"/>
      <c r="J968" s="119"/>
      <c r="K968" s="119"/>
      <c r="L968" s="119"/>
      <c r="M968" s="119"/>
      <c r="N968" s="119"/>
      <c r="O968" s="119"/>
      <c r="P968" s="119"/>
      <c r="Q968" s="119"/>
      <c r="R968" s="119"/>
      <c r="S968" s="119"/>
      <c r="T968" s="119"/>
      <c r="U968" s="359">
        <v>5176.0999999999995</v>
      </c>
      <c r="V968" s="356">
        <v>2783.8999999999996</v>
      </c>
      <c r="W968" s="346">
        <f t="shared" si="95"/>
        <v>53.783736790247481</v>
      </c>
      <c r="X968" s="31">
        <v>2392.1999999999998</v>
      </c>
      <c r="Y968" s="346">
        <f t="shared" si="96"/>
        <v>46.216263209752519</v>
      </c>
      <c r="Z968" s="259">
        <v>6.7082036894526427</v>
      </c>
      <c r="AA968" s="252">
        <f t="shared" si="85"/>
        <v>0</v>
      </c>
      <c r="AB968" s="252">
        <f t="shared" si="97"/>
        <v>0</v>
      </c>
      <c r="AC968" s="252">
        <f t="shared" si="91"/>
        <v>0</v>
      </c>
      <c r="AD968" s="252">
        <f t="shared" si="92"/>
        <v>0</v>
      </c>
      <c r="AE968" s="252">
        <f t="shared" si="93"/>
        <v>0</v>
      </c>
      <c r="AF968" s="273">
        <f t="shared" si="94"/>
        <v>-5169.3917963105469</v>
      </c>
    </row>
    <row r="969" spans="1:32" s="31" customFormat="1" ht="20.100000000000001" customHeight="1">
      <c r="A969" s="233">
        <v>1976</v>
      </c>
      <c r="B969" s="739">
        <v>6634.7999999999993</v>
      </c>
      <c r="C969" s="739"/>
      <c r="D969" s="46">
        <v>3566.7</v>
      </c>
      <c r="E969" s="118">
        <v>53.757460661964195</v>
      </c>
      <c r="F969" s="46">
        <v>3068.1</v>
      </c>
      <c r="G969" s="119">
        <v>46.242539338035812</v>
      </c>
      <c r="H969" s="119"/>
      <c r="I969" s="119"/>
      <c r="J969" s="119"/>
      <c r="K969" s="119"/>
      <c r="L969" s="119"/>
      <c r="M969" s="119"/>
      <c r="N969" s="119"/>
      <c r="O969" s="119"/>
      <c r="P969" s="119"/>
      <c r="Q969" s="119"/>
      <c r="R969" s="119"/>
      <c r="S969" s="119"/>
      <c r="T969" s="119"/>
      <c r="U969" s="359">
        <v>6634.7999999999993</v>
      </c>
      <c r="V969" s="356">
        <v>3566.7</v>
      </c>
      <c r="W969" s="346">
        <f t="shared" si="95"/>
        <v>53.757460661964195</v>
      </c>
      <c r="X969" s="31">
        <v>3068.1</v>
      </c>
      <c r="Y969" s="346">
        <f t="shared" si="96"/>
        <v>46.242539338035812</v>
      </c>
      <c r="Z969" s="259">
        <v>6.9500001719613902</v>
      </c>
      <c r="AA969" s="252">
        <f t="shared" si="85"/>
        <v>0</v>
      </c>
      <c r="AB969" s="252">
        <f t="shared" si="97"/>
        <v>0</v>
      </c>
      <c r="AC969" s="252">
        <f t="shared" si="91"/>
        <v>0</v>
      </c>
      <c r="AD969" s="252">
        <f t="shared" si="92"/>
        <v>0</v>
      </c>
      <c r="AE969" s="252">
        <f t="shared" si="93"/>
        <v>0</v>
      </c>
      <c r="AF969" s="273">
        <f t="shared" si="94"/>
        <v>-6627.8499998280377</v>
      </c>
    </row>
    <row r="970" spans="1:32" s="31" customFormat="1" ht="20.100000000000001" customHeight="1">
      <c r="A970" s="233">
        <v>1977</v>
      </c>
      <c r="B970" s="739">
        <v>9170.7999999999993</v>
      </c>
      <c r="C970" s="739"/>
      <c r="D970" s="46">
        <v>4732.7999999999993</v>
      </c>
      <c r="E970" s="118">
        <v>51.607275264971427</v>
      </c>
      <c r="F970" s="46">
        <v>4438</v>
      </c>
      <c r="G970" s="119">
        <v>48.392724735028573</v>
      </c>
      <c r="H970" s="119"/>
      <c r="I970" s="119"/>
      <c r="J970" s="119"/>
      <c r="K970" s="119"/>
      <c r="L970" s="119"/>
      <c r="M970" s="119"/>
      <c r="N970" s="119"/>
      <c r="O970" s="119"/>
      <c r="P970" s="119"/>
      <c r="Q970" s="119"/>
      <c r="R970" s="119"/>
      <c r="S970" s="119"/>
      <c r="T970" s="119"/>
      <c r="U970" s="359">
        <v>9170.7999999999993</v>
      </c>
      <c r="V970" s="356">
        <v>4732.7999999999993</v>
      </c>
      <c r="W970" s="346">
        <f t="shared" si="95"/>
        <v>51.607275264971427</v>
      </c>
      <c r="X970" s="31">
        <v>4438</v>
      </c>
      <c r="Y970" s="346">
        <f t="shared" si="96"/>
        <v>48.392724735028573</v>
      </c>
      <c r="Z970" s="259">
        <v>8.5253998744693966</v>
      </c>
      <c r="AA970" s="252">
        <f t="shared" si="85"/>
        <v>0</v>
      </c>
      <c r="AB970" s="252">
        <f t="shared" si="97"/>
        <v>0</v>
      </c>
      <c r="AC970" s="252">
        <f t="shared" si="91"/>
        <v>0</v>
      </c>
      <c r="AD970" s="252">
        <f t="shared" si="92"/>
        <v>0</v>
      </c>
      <c r="AE970" s="252">
        <f t="shared" si="93"/>
        <v>0</v>
      </c>
      <c r="AF970" s="273">
        <f t="shared" si="94"/>
        <v>-9162.2746001255291</v>
      </c>
    </row>
    <row r="971" spans="1:32" s="31" customFormat="1" ht="20.100000000000001" customHeight="1">
      <c r="A971" s="233">
        <v>1978</v>
      </c>
      <c r="B971" s="739">
        <v>12027.9</v>
      </c>
      <c r="C971" s="739"/>
      <c r="D971" s="46">
        <v>6799.7999999999993</v>
      </c>
      <c r="E971" s="118">
        <v>56.533559474222429</v>
      </c>
      <c r="F971" s="46">
        <v>5228.1000000000004</v>
      </c>
      <c r="G971" s="119">
        <v>43.466440525777571</v>
      </c>
      <c r="H971" s="119"/>
      <c r="I971" s="119"/>
      <c r="J971" s="119"/>
      <c r="K971" s="119"/>
      <c r="L971" s="119"/>
      <c r="M971" s="119"/>
      <c r="N971" s="119"/>
      <c r="O971" s="119"/>
      <c r="P971" s="119"/>
      <c r="Q971" s="119"/>
      <c r="R971" s="119"/>
      <c r="S971" s="119"/>
      <c r="T971" s="119"/>
      <c r="U971" s="359">
        <v>12027.9</v>
      </c>
      <c r="V971" s="356">
        <v>6799.7999999999993</v>
      </c>
      <c r="W971" s="346">
        <f t="shared" si="95"/>
        <v>56.533559474222429</v>
      </c>
      <c r="X971" s="31">
        <v>5228.1000000000004</v>
      </c>
      <c r="Y971" s="346">
        <f t="shared" si="96"/>
        <v>43.466440525777571</v>
      </c>
      <c r="Z971" s="259">
        <v>10.246111613090504</v>
      </c>
      <c r="AA971" s="252">
        <f t="shared" si="85"/>
        <v>0</v>
      </c>
      <c r="AB971" s="252">
        <f t="shared" si="97"/>
        <v>0</v>
      </c>
      <c r="AC971" s="252">
        <f t="shared" si="91"/>
        <v>0</v>
      </c>
      <c r="AD971" s="252">
        <f t="shared" si="92"/>
        <v>0</v>
      </c>
      <c r="AE971" s="252">
        <f t="shared" si="93"/>
        <v>0</v>
      </c>
      <c r="AF971" s="273">
        <f t="shared" si="94"/>
        <v>-12017.653888386909</v>
      </c>
    </row>
    <row r="972" spans="1:32" s="31" customFormat="1" ht="20.100000000000001" customHeight="1">
      <c r="A972" s="233">
        <v>1979</v>
      </c>
      <c r="B972" s="739">
        <v>17252</v>
      </c>
      <c r="C972" s="739"/>
      <c r="D972" s="46">
        <v>12034.9</v>
      </c>
      <c r="E972" s="118">
        <v>69.759448179921165</v>
      </c>
      <c r="F972" s="46">
        <v>5217.1000000000004</v>
      </c>
      <c r="G972" s="119">
        <v>30.240551820078831</v>
      </c>
      <c r="H972" s="119"/>
      <c r="I972" s="119"/>
      <c r="J972" s="119"/>
      <c r="K972" s="119"/>
      <c r="L972" s="119"/>
      <c r="M972" s="119"/>
      <c r="N972" s="119"/>
      <c r="O972" s="119"/>
      <c r="P972" s="119"/>
      <c r="Q972" s="119"/>
      <c r="R972" s="119"/>
      <c r="S972" s="119"/>
      <c r="T972" s="119"/>
      <c r="U972" s="359">
        <v>17252</v>
      </c>
      <c r="V972" s="356">
        <v>12034.9</v>
      </c>
      <c r="W972" s="346">
        <f t="shared" si="95"/>
        <v>69.759448179921165</v>
      </c>
      <c r="X972" s="31">
        <v>5217.1000000000004</v>
      </c>
      <c r="Y972" s="346">
        <f t="shared" si="96"/>
        <v>30.240551820078831</v>
      </c>
      <c r="Z972" s="259">
        <v>7.3415622029041838</v>
      </c>
      <c r="AA972" s="252">
        <f t="shared" si="85"/>
        <v>0</v>
      </c>
      <c r="AB972" s="252">
        <f t="shared" si="97"/>
        <v>0</v>
      </c>
      <c r="AC972" s="252">
        <f t="shared" si="91"/>
        <v>0</v>
      </c>
      <c r="AD972" s="252">
        <f t="shared" si="92"/>
        <v>0</v>
      </c>
      <c r="AE972" s="252">
        <f t="shared" si="93"/>
        <v>0</v>
      </c>
      <c r="AF972" s="273">
        <f t="shared" si="94"/>
        <v>-17244.658437797098</v>
      </c>
    </row>
    <row r="973" spans="1:32" s="31" customFormat="1" ht="20.100000000000001" customHeight="1">
      <c r="A973" s="233">
        <v>1980</v>
      </c>
      <c r="B973" s="739">
        <v>19279.900000000001</v>
      </c>
      <c r="C973" s="739"/>
      <c r="D973" s="46">
        <v>13868.2</v>
      </c>
      <c r="E973" s="118">
        <v>71.930871010741754</v>
      </c>
      <c r="F973" s="46">
        <v>5411.7</v>
      </c>
      <c r="G973" s="119">
        <v>28.069128989258239</v>
      </c>
      <c r="H973" s="119"/>
      <c r="I973" s="119"/>
      <c r="J973" s="119"/>
      <c r="K973" s="119"/>
      <c r="L973" s="119"/>
      <c r="M973" s="119"/>
      <c r="N973" s="119"/>
      <c r="O973" s="119"/>
      <c r="P973" s="119"/>
      <c r="Q973" s="119"/>
      <c r="R973" s="119"/>
      <c r="S973" s="119"/>
      <c r="T973" s="119"/>
      <c r="U973" s="359">
        <v>19279.900000000001</v>
      </c>
      <c r="V973" s="356">
        <v>13868.2</v>
      </c>
      <c r="W973" s="346">
        <f t="shared" si="95"/>
        <v>71.930871010741754</v>
      </c>
      <c r="X973" s="31">
        <v>5411.7</v>
      </c>
      <c r="Y973" s="346">
        <f t="shared" si="96"/>
        <v>28.069128989258239</v>
      </c>
      <c r="Z973" s="259">
        <v>5.7729101639776399</v>
      </c>
      <c r="AA973" s="252">
        <f t="shared" si="85"/>
        <v>0</v>
      </c>
      <c r="AB973" s="252">
        <f t="shared" si="97"/>
        <v>0</v>
      </c>
      <c r="AC973" s="252">
        <f t="shared" si="91"/>
        <v>0</v>
      </c>
      <c r="AD973" s="252">
        <f t="shared" si="92"/>
        <v>0</v>
      </c>
      <c r="AE973" s="252">
        <f t="shared" si="93"/>
        <v>0</v>
      </c>
      <c r="AF973" s="273">
        <f t="shared" si="94"/>
        <v>-19274.127089836024</v>
      </c>
    </row>
    <row r="974" spans="1:32" s="31" customFormat="1" ht="20.100000000000001" customHeight="1">
      <c r="A974" s="233">
        <v>1981</v>
      </c>
      <c r="B974" s="739">
        <v>17828</v>
      </c>
      <c r="C974" s="739"/>
      <c r="D974" s="46">
        <v>11574.300000000001</v>
      </c>
      <c r="E974" s="118">
        <v>64.922032757460187</v>
      </c>
      <c r="F974" s="46">
        <v>6253.7</v>
      </c>
      <c r="G974" s="119">
        <v>35.077967242539827</v>
      </c>
      <c r="H974" s="119"/>
      <c r="I974" s="119"/>
      <c r="J974" s="119"/>
      <c r="K974" s="119"/>
      <c r="L974" s="119"/>
      <c r="M974" s="119"/>
      <c r="N974" s="119"/>
      <c r="O974" s="119"/>
      <c r="P974" s="119"/>
      <c r="Q974" s="119"/>
      <c r="R974" s="119"/>
      <c r="S974" s="119"/>
      <c r="T974" s="119"/>
      <c r="U974" s="359">
        <v>17828</v>
      </c>
      <c r="V974" s="356">
        <v>11574.300000000001</v>
      </c>
      <c r="W974" s="346">
        <f t="shared" si="95"/>
        <v>64.922032757460187</v>
      </c>
      <c r="X974" s="31">
        <v>6253.7</v>
      </c>
      <c r="Y974" s="346">
        <f t="shared" si="96"/>
        <v>35.077967242539827</v>
      </c>
      <c r="Z974" s="259">
        <v>6.1500321929371013</v>
      </c>
      <c r="AA974" s="252">
        <f t="shared" si="85"/>
        <v>0</v>
      </c>
      <c r="AB974" s="252">
        <f t="shared" si="97"/>
        <v>0</v>
      </c>
      <c r="AC974" s="252">
        <f t="shared" si="91"/>
        <v>0</v>
      </c>
      <c r="AD974" s="252">
        <f t="shared" si="92"/>
        <v>0</v>
      </c>
      <c r="AE974" s="252">
        <f t="shared" si="93"/>
        <v>0</v>
      </c>
      <c r="AF974" s="273">
        <f t="shared" si="94"/>
        <v>-17821.849967807062</v>
      </c>
    </row>
    <row r="975" spans="1:32" s="31" customFormat="1" ht="20.100000000000001" customHeight="1">
      <c r="A975" s="233">
        <v>1982</v>
      </c>
      <c r="B975" s="739">
        <v>19181.8</v>
      </c>
      <c r="C975" s="739"/>
      <c r="D975" s="46">
        <v>12251.8</v>
      </c>
      <c r="E975" s="118">
        <v>63.872003670145659</v>
      </c>
      <c r="F975" s="46">
        <v>6930</v>
      </c>
      <c r="G975" s="119">
        <v>36.127996329854348</v>
      </c>
      <c r="H975" s="119"/>
      <c r="I975" s="119"/>
      <c r="J975" s="119"/>
      <c r="K975" s="119"/>
      <c r="L975" s="119"/>
      <c r="M975" s="119"/>
      <c r="N975" s="119"/>
      <c r="O975" s="119"/>
      <c r="P975" s="119"/>
      <c r="Q975" s="119"/>
      <c r="R975" s="119"/>
      <c r="S975" s="119"/>
      <c r="T975" s="119"/>
      <c r="U975" s="359">
        <v>19181.8</v>
      </c>
      <c r="V975" s="356">
        <v>12251.8</v>
      </c>
      <c r="W975" s="346">
        <f t="shared" si="95"/>
        <v>63.872003670145659</v>
      </c>
      <c r="X975" s="31">
        <v>6930</v>
      </c>
      <c r="Y975" s="346">
        <f t="shared" si="96"/>
        <v>36.127996329854348</v>
      </c>
      <c r="Z975" s="259">
        <v>7.4557409849041303</v>
      </c>
      <c r="AA975" s="252">
        <f t="shared" si="85"/>
        <v>0</v>
      </c>
      <c r="AB975" s="252">
        <f t="shared" si="97"/>
        <v>0</v>
      </c>
      <c r="AC975" s="252">
        <f t="shared" si="91"/>
        <v>0</v>
      </c>
      <c r="AD975" s="252">
        <f t="shared" si="92"/>
        <v>0</v>
      </c>
      <c r="AE975" s="252">
        <f t="shared" si="93"/>
        <v>0</v>
      </c>
      <c r="AF975" s="273">
        <f t="shared" si="94"/>
        <v>-19174.344259015095</v>
      </c>
    </row>
    <row r="976" spans="1:32" s="31" customFormat="1" ht="20.100000000000001" customHeight="1">
      <c r="A976" s="233">
        <v>1983</v>
      </c>
      <c r="B976" s="739">
        <v>14082.7</v>
      </c>
      <c r="C976" s="739"/>
      <c r="D976" s="46">
        <v>7795.4</v>
      </c>
      <c r="E976" s="118">
        <v>55.354441974905377</v>
      </c>
      <c r="F976" s="46">
        <v>6287.3</v>
      </c>
      <c r="G976" s="119">
        <v>44.645558025094616</v>
      </c>
      <c r="H976" s="119"/>
      <c r="I976" s="119"/>
      <c r="J976" s="119"/>
      <c r="K976" s="119"/>
      <c r="L976" s="119"/>
      <c r="M976" s="119"/>
      <c r="N976" s="119"/>
      <c r="O976" s="119"/>
      <c r="P976" s="119"/>
      <c r="Q976" s="119"/>
      <c r="R976" s="119"/>
      <c r="S976" s="119"/>
      <c r="T976" s="119"/>
      <c r="U976" s="359">
        <v>14082.7</v>
      </c>
      <c r="V976" s="356">
        <v>7795.4</v>
      </c>
      <c r="W976" s="346">
        <f t="shared" si="95"/>
        <v>55.354441974905377</v>
      </c>
      <c r="X976" s="31">
        <v>6287.3</v>
      </c>
      <c r="Y976" s="346">
        <f t="shared" si="96"/>
        <v>44.645558025094616</v>
      </c>
      <c r="Z976" s="259">
        <v>8.3013174317792178</v>
      </c>
      <c r="AA976" s="252">
        <f t="shared" si="85"/>
        <v>0</v>
      </c>
      <c r="AB976" s="252">
        <f t="shared" si="97"/>
        <v>0</v>
      </c>
      <c r="AC976" s="252">
        <f t="shared" si="91"/>
        <v>0</v>
      </c>
      <c r="AD976" s="252">
        <f t="shared" si="92"/>
        <v>0</v>
      </c>
      <c r="AE976" s="252">
        <f t="shared" si="93"/>
        <v>0</v>
      </c>
      <c r="AF976" s="273">
        <f t="shared" si="94"/>
        <v>-14074.398682568222</v>
      </c>
    </row>
    <row r="977" spans="1:32" s="31" customFormat="1" ht="20.100000000000001" customHeight="1">
      <c r="A977" s="233">
        <v>1984</v>
      </c>
      <c r="B977" s="739">
        <v>15492.6</v>
      </c>
      <c r="C977" s="739"/>
      <c r="D977" s="46">
        <v>10169</v>
      </c>
      <c r="E977" s="118">
        <v>65.637788363476758</v>
      </c>
      <c r="F977" s="46">
        <v>5323.6</v>
      </c>
      <c r="G977" s="119">
        <v>34.362211636523242</v>
      </c>
      <c r="H977" s="119"/>
      <c r="I977" s="119"/>
      <c r="J977" s="119"/>
      <c r="K977" s="119"/>
      <c r="L977" s="119"/>
      <c r="M977" s="119"/>
      <c r="N977" s="119"/>
      <c r="O977" s="119"/>
      <c r="P977" s="119"/>
      <c r="Q977" s="119"/>
      <c r="R977" s="119"/>
      <c r="S977" s="119"/>
      <c r="T977" s="119"/>
      <c r="U977" s="359">
        <v>15492.6</v>
      </c>
      <c r="V977" s="356">
        <v>10169</v>
      </c>
      <c r="W977" s="346">
        <f t="shared" si="95"/>
        <v>65.637788363476758</v>
      </c>
      <c r="X977" s="31">
        <v>5323.6</v>
      </c>
      <c r="Y977" s="346">
        <f t="shared" si="96"/>
        <v>34.362211636523242</v>
      </c>
      <c r="Z977" s="259">
        <v>7.3401730877862672</v>
      </c>
      <c r="AA977" s="252">
        <f t="shared" si="85"/>
        <v>0</v>
      </c>
      <c r="AB977" s="252">
        <f t="shared" si="97"/>
        <v>0</v>
      </c>
      <c r="AC977" s="252">
        <f t="shared" si="91"/>
        <v>0</v>
      </c>
      <c r="AD977" s="252">
        <f t="shared" si="92"/>
        <v>0</v>
      </c>
      <c r="AE977" s="252">
        <f t="shared" si="93"/>
        <v>0</v>
      </c>
      <c r="AF977" s="273">
        <f t="shared" si="94"/>
        <v>-15485.259826912214</v>
      </c>
    </row>
    <row r="978" spans="1:32" s="31" customFormat="1" ht="20.100000000000001" customHeight="1">
      <c r="A978" s="233">
        <v>1985</v>
      </c>
      <c r="B978" s="739">
        <v>13309.3</v>
      </c>
      <c r="C978" s="739"/>
      <c r="D978" s="46">
        <v>7917.4</v>
      </c>
      <c r="E978" s="118">
        <v>59.487726627245607</v>
      </c>
      <c r="F978" s="46">
        <v>5391.9000000000005</v>
      </c>
      <c r="G978" s="119">
        <v>40.5122733727544</v>
      </c>
      <c r="H978" s="119"/>
      <c r="I978" s="119"/>
      <c r="J978" s="119"/>
      <c r="K978" s="119"/>
      <c r="L978" s="119"/>
      <c r="M978" s="119"/>
      <c r="N978" s="119"/>
      <c r="O978" s="119"/>
      <c r="P978" s="119"/>
      <c r="Q978" s="119"/>
      <c r="R978" s="119"/>
      <c r="S978" s="119"/>
      <c r="T978" s="119"/>
      <c r="U978" s="359">
        <v>13309.3</v>
      </c>
      <c r="V978" s="356">
        <v>7917.4</v>
      </c>
      <c r="W978" s="346">
        <f t="shared" si="95"/>
        <v>59.487726627245607</v>
      </c>
      <c r="X978" s="31">
        <v>5391.9000000000005</v>
      </c>
      <c r="Y978" s="346">
        <f t="shared" si="96"/>
        <v>40.5122733727544</v>
      </c>
      <c r="Z978" s="259">
        <v>7.9895296414915178</v>
      </c>
      <c r="AA978" s="252">
        <f t="shared" si="85"/>
        <v>0</v>
      </c>
      <c r="AB978" s="252">
        <f t="shared" si="97"/>
        <v>0</v>
      </c>
      <c r="AC978" s="252">
        <f t="shared" si="91"/>
        <v>0</v>
      </c>
      <c r="AD978" s="252">
        <f t="shared" si="92"/>
        <v>0</v>
      </c>
      <c r="AE978" s="252">
        <f t="shared" si="93"/>
        <v>0</v>
      </c>
      <c r="AF978" s="273">
        <f t="shared" si="94"/>
        <v>-13301.310470358509</v>
      </c>
    </row>
    <row r="979" spans="1:32" s="31" customFormat="1" ht="20.100000000000001" customHeight="1">
      <c r="A979" s="233">
        <v>1986</v>
      </c>
      <c r="B979" s="739">
        <v>10555.5</v>
      </c>
      <c r="C979" s="739"/>
      <c r="D979" s="46">
        <v>5434.9</v>
      </c>
      <c r="E979" s="118">
        <v>51.488797309459521</v>
      </c>
      <c r="F979" s="46">
        <v>5120.5999999999995</v>
      </c>
      <c r="G979" s="119">
        <v>48.511202690540472</v>
      </c>
      <c r="H979" s="119"/>
      <c r="I979" s="119"/>
      <c r="J979" s="119"/>
      <c r="K979" s="119"/>
      <c r="L979" s="119"/>
      <c r="M979" s="119"/>
      <c r="N979" s="119"/>
      <c r="O979" s="119"/>
      <c r="P979" s="119"/>
      <c r="Q979" s="119"/>
      <c r="R979" s="119"/>
      <c r="S979" s="119"/>
      <c r="T979" s="119"/>
      <c r="U979" s="359">
        <v>10555.5</v>
      </c>
      <c r="V979" s="356">
        <v>5434.9</v>
      </c>
      <c r="W979" s="346">
        <f t="shared" si="95"/>
        <v>51.488797309459521</v>
      </c>
      <c r="X979" s="31">
        <v>5120.5999999999995</v>
      </c>
      <c r="Y979" s="346">
        <f t="shared" si="96"/>
        <v>48.511202690540472</v>
      </c>
      <c r="Z979" s="259">
        <v>10.695038443008134</v>
      </c>
      <c r="AA979" s="252">
        <f t="shared" si="85"/>
        <v>0</v>
      </c>
      <c r="AB979" s="252">
        <f t="shared" si="97"/>
        <v>0</v>
      </c>
      <c r="AC979" s="252">
        <f t="shared" si="91"/>
        <v>0</v>
      </c>
      <c r="AD979" s="252">
        <f t="shared" si="92"/>
        <v>0</v>
      </c>
      <c r="AE979" s="252">
        <f t="shared" si="93"/>
        <v>0</v>
      </c>
      <c r="AF979" s="273">
        <f t="shared" si="94"/>
        <v>-10544.804961556993</v>
      </c>
    </row>
    <row r="980" spans="1:32" s="31" customFormat="1" ht="20.100000000000001" customHeight="1">
      <c r="A980" s="233">
        <v>1987</v>
      </c>
      <c r="B980" s="739">
        <v>8967.2999999999993</v>
      </c>
      <c r="C980" s="739"/>
      <c r="D980" s="46">
        <v>5220.5</v>
      </c>
      <c r="E980" s="118">
        <v>58.217077604184098</v>
      </c>
      <c r="F980" s="46">
        <v>3746.8</v>
      </c>
      <c r="G980" s="119">
        <v>41.782922395815916</v>
      </c>
      <c r="H980" s="119"/>
      <c r="I980" s="119"/>
      <c r="J980" s="119"/>
      <c r="K980" s="119"/>
      <c r="L980" s="119"/>
      <c r="M980" s="119"/>
      <c r="N980" s="119"/>
      <c r="O980" s="119"/>
      <c r="P980" s="119"/>
      <c r="Q980" s="119"/>
      <c r="R980" s="119"/>
      <c r="S980" s="119"/>
      <c r="T980" s="119"/>
      <c r="U980" s="359">
        <v>8967.2999999999993</v>
      </c>
      <c r="V980" s="356">
        <v>5220.5</v>
      </c>
      <c r="W980" s="346">
        <f t="shared" si="95"/>
        <v>58.217077604184098</v>
      </c>
      <c r="X980" s="31">
        <v>3746.8</v>
      </c>
      <c r="Y980" s="346">
        <f t="shared" si="96"/>
        <v>41.782922395815916</v>
      </c>
      <c r="Z980" s="259">
        <v>7.0443748540964357</v>
      </c>
      <c r="AA980" s="252">
        <f t="shared" si="85"/>
        <v>0</v>
      </c>
      <c r="AB980" s="252">
        <f t="shared" si="97"/>
        <v>0</v>
      </c>
      <c r="AC980" s="252">
        <f t="shared" si="91"/>
        <v>0</v>
      </c>
      <c r="AD980" s="252">
        <f t="shared" si="92"/>
        <v>0</v>
      </c>
      <c r="AE980" s="252">
        <f t="shared" si="93"/>
        <v>0</v>
      </c>
      <c r="AF980" s="273">
        <f t="shared" si="94"/>
        <v>-8960.2556251459027</v>
      </c>
    </row>
    <row r="981" spans="1:32" s="31" customFormat="1" ht="20.100000000000001" customHeight="1">
      <c r="A981" s="233">
        <v>1988</v>
      </c>
      <c r="B981" s="739">
        <v>8419.2999999999993</v>
      </c>
      <c r="C981" s="739"/>
      <c r="D981" s="46">
        <v>4562.8</v>
      </c>
      <c r="E981" s="118">
        <v>54.194529236397337</v>
      </c>
      <c r="F981" s="46">
        <v>3856.5</v>
      </c>
      <c r="G981" s="119">
        <v>45.805470763602678</v>
      </c>
      <c r="H981" s="119"/>
      <c r="I981" s="119"/>
      <c r="J981" s="119"/>
      <c r="K981" s="119"/>
      <c r="L981" s="119"/>
      <c r="M981" s="119"/>
      <c r="N981" s="119"/>
      <c r="O981" s="119"/>
      <c r="P981" s="119"/>
      <c r="Q981" s="119"/>
      <c r="R981" s="119"/>
      <c r="S981" s="119"/>
      <c r="T981" s="119"/>
      <c r="U981" s="359">
        <v>8419.2999999999993</v>
      </c>
      <c r="V981" s="356">
        <v>4562.8</v>
      </c>
      <c r="W981" s="346">
        <f t="shared" si="95"/>
        <v>54.194529236397337</v>
      </c>
      <c r="X981" s="31">
        <v>3856.5</v>
      </c>
      <c r="Y981" s="346">
        <f t="shared" si="96"/>
        <v>45.805470763602678</v>
      </c>
      <c r="Z981" s="259">
        <v>8.9821970229914463</v>
      </c>
      <c r="AA981" s="252">
        <f t="shared" si="85"/>
        <v>0</v>
      </c>
      <c r="AB981" s="252">
        <f t="shared" si="97"/>
        <v>0</v>
      </c>
      <c r="AC981" s="252">
        <f t="shared" si="91"/>
        <v>0</v>
      </c>
      <c r="AD981" s="252">
        <f t="shared" si="92"/>
        <v>0</v>
      </c>
      <c r="AE981" s="252">
        <f t="shared" si="93"/>
        <v>0</v>
      </c>
      <c r="AF981" s="273">
        <f t="shared" si="94"/>
        <v>-8410.3178029770079</v>
      </c>
    </row>
    <row r="982" spans="1:32" s="31" customFormat="1" ht="20.100000000000001" customHeight="1">
      <c r="A982" s="233">
        <v>1989</v>
      </c>
      <c r="B982" s="739">
        <v>9725.7000000000007</v>
      </c>
      <c r="C982" s="739"/>
      <c r="D982" s="46">
        <v>5373.5999999999995</v>
      </c>
      <c r="E982" s="118">
        <v>55.251550016965346</v>
      </c>
      <c r="F982" s="46">
        <v>4352.1000000000004</v>
      </c>
      <c r="G982" s="119">
        <v>44.748449983034639</v>
      </c>
      <c r="H982" s="119"/>
      <c r="I982" s="119"/>
      <c r="J982" s="119"/>
      <c r="K982" s="119"/>
      <c r="L982" s="119"/>
      <c r="M982" s="119"/>
      <c r="N982" s="119"/>
      <c r="O982" s="119"/>
      <c r="P982" s="119"/>
      <c r="Q982" s="119"/>
      <c r="R982" s="119"/>
      <c r="S982" s="119"/>
      <c r="T982" s="119"/>
      <c r="U982" s="359">
        <v>9725.7000000000007</v>
      </c>
      <c r="V982" s="356">
        <v>5373.5999999999995</v>
      </c>
      <c r="W982" s="346">
        <f t="shared" si="95"/>
        <v>55.251550016965346</v>
      </c>
      <c r="X982" s="31">
        <v>4352.1000000000004</v>
      </c>
      <c r="Y982" s="346">
        <f t="shared" si="96"/>
        <v>44.748449983034639</v>
      </c>
      <c r="Z982" s="259">
        <v>6.5442110980697592</v>
      </c>
      <c r="AA982" s="252">
        <f t="shared" si="85"/>
        <v>0</v>
      </c>
      <c r="AB982" s="252">
        <f t="shared" si="97"/>
        <v>0</v>
      </c>
      <c r="AC982" s="252">
        <f t="shared" si="91"/>
        <v>0</v>
      </c>
      <c r="AD982" s="252">
        <f t="shared" si="92"/>
        <v>0</v>
      </c>
      <c r="AE982" s="252">
        <f t="shared" si="93"/>
        <v>0</v>
      </c>
      <c r="AF982" s="273">
        <f t="shared" si="94"/>
        <v>-9719.1557889019314</v>
      </c>
    </row>
    <row r="983" spans="1:32" s="31" customFormat="1" ht="20.100000000000001" customHeight="1">
      <c r="A983" s="233">
        <v>1990</v>
      </c>
      <c r="B983" s="739">
        <v>10557</v>
      </c>
      <c r="C983" s="739"/>
      <c r="D983" s="46">
        <v>5475.5</v>
      </c>
      <c r="E983" s="118">
        <v>51.866060433835372</v>
      </c>
      <c r="F983" s="46">
        <v>5081.5</v>
      </c>
      <c r="G983" s="119">
        <v>48.133939566164628</v>
      </c>
      <c r="H983" s="119"/>
      <c r="I983" s="119"/>
      <c r="J983" s="119"/>
      <c r="K983" s="119"/>
      <c r="L983" s="119"/>
      <c r="M983" s="119"/>
      <c r="N983" s="119"/>
      <c r="O983" s="119"/>
      <c r="P983" s="119"/>
      <c r="Q983" s="119"/>
      <c r="R983" s="119"/>
      <c r="S983" s="119"/>
      <c r="T983" s="119"/>
      <c r="U983" s="359">
        <v>10557</v>
      </c>
      <c r="V983" s="356">
        <v>5475.5</v>
      </c>
      <c r="W983" s="346">
        <f t="shared" si="95"/>
        <v>51.866060433835372</v>
      </c>
      <c r="X983" s="31">
        <v>5081.5</v>
      </c>
      <c r="Y983" s="346">
        <f t="shared" si="96"/>
        <v>48.133939566164628</v>
      </c>
      <c r="Z983" s="259">
        <v>4.4538257315462815</v>
      </c>
      <c r="AA983" s="252">
        <f t="shared" si="85"/>
        <v>0</v>
      </c>
      <c r="AB983" s="252">
        <f t="shared" si="97"/>
        <v>0</v>
      </c>
      <c r="AC983" s="252">
        <f t="shared" si="91"/>
        <v>0</v>
      </c>
      <c r="AD983" s="252">
        <f t="shared" si="92"/>
        <v>0</v>
      </c>
      <c r="AE983" s="252">
        <f t="shared" si="93"/>
        <v>0</v>
      </c>
      <c r="AF983" s="273">
        <f t="shared" si="94"/>
        <v>-10552.546174268453</v>
      </c>
    </row>
    <row r="984" spans="1:32" s="31" customFormat="1" ht="20.100000000000001" customHeight="1">
      <c r="A984" s="233">
        <v>1991</v>
      </c>
      <c r="B984" s="739">
        <v>12129.8</v>
      </c>
      <c r="C984" s="739"/>
      <c r="D984" s="46">
        <v>6212.7</v>
      </c>
      <c r="E984" s="118">
        <v>51.218486702171518</v>
      </c>
      <c r="F984" s="46">
        <v>5917.1</v>
      </c>
      <c r="G984" s="119">
        <v>48.781513297828496</v>
      </c>
      <c r="H984" s="119"/>
      <c r="I984" s="119"/>
      <c r="J984" s="119"/>
      <c r="K984" s="119"/>
      <c r="L984" s="119"/>
      <c r="M984" s="119"/>
      <c r="N984" s="119"/>
      <c r="O984" s="119"/>
      <c r="P984" s="119"/>
      <c r="Q984" s="119"/>
      <c r="R984" s="119"/>
      <c r="S984" s="119"/>
      <c r="T984" s="119"/>
      <c r="U984" s="359">
        <v>12129.8</v>
      </c>
      <c r="V984" s="356">
        <v>6212.7</v>
      </c>
      <c r="W984" s="346">
        <f t="shared" si="95"/>
        <v>51.218486702171518</v>
      </c>
      <c r="X984" s="31">
        <v>5917.1</v>
      </c>
      <c r="Y984" s="346">
        <f t="shared" si="96"/>
        <v>48.781513297828496</v>
      </c>
      <c r="Z984" s="259">
        <v>6.0877183609196868</v>
      </c>
      <c r="AA984" s="252">
        <f t="shared" si="85"/>
        <v>0</v>
      </c>
      <c r="AB984" s="252">
        <f t="shared" si="97"/>
        <v>0</v>
      </c>
      <c r="AC984" s="252">
        <f t="shared" si="91"/>
        <v>0</v>
      </c>
      <c r="AD984" s="252">
        <f t="shared" si="92"/>
        <v>0</v>
      </c>
      <c r="AE984" s="252">
        <f t="shared" si="93"/>
        <v>0</v>
      </c>
      <c r="AF984" s="273">
        <f t="shared" si="94"/>
        <v>-12123.71228163908</v>
      </c>
    </row>
    <row r="985" spans="1:32" s="31" customFormat="1" ht="20.100000000000001" customHeight="1">
      <c r="A985" s="233">
        <v>1992</v>
      </c>
      <c r="B985" s="739">
        <v>15986</v>
      </c>
      <c r="C985" s="739"/>
      <c r="D985" s="46">
        <v>8303.2000000000007</v>
      </c>
      <c r="E985" s="118">
        <v>51.940447891905414</v>
      </c>
      <c r="F985" s="46">
        <v>7682.8</v>
      </c>
      <c r="G985" s="119">
        <v>48.059552108094586</v>
      </c>
      <c r="H985" s="119"/>
      <c r="I985" s="119"/>
      <c r="J985" s="119"/>
      <c r="K985" s="119"/>
      <c r="L985" s="119"/>
      <c r="M985" s="119"/>
      <c r="N985" s="119"/>
      <c r="O985" s="119"/>
      <c r="P985" s="119"/>
      <c r="Q985" s="119"/>
      <c r="R985" s="119"/>
      <c r="S985" s="119"/>
      <c r="T985" s="119"/>
      <c r="U985" s="359">
        <v>15986</v>
      </c>
      <c r="V985" s="356">
        <v>8303.2000000000007</v>
      </c>
      <c r="W985" s="346">
        <f t="shared" si="95"/>
        <v>51.940447891905414</v>
      </c>
      <c r="X985" s="31">
        <v>7682.8</v>
      </c>
      <c r="Y985" s="346">
        <f t="shared" si="96"/>
        <v>48.059552108094586</v>
      </c>
      <c r="Z985" s="259">
        <v>6.8861526331099627</v>
      </c>
      <c r="AA985" s="252">
        <f t="shared" si="85"/>
        <v>0</v>
      </c>
      <c r="AB985" s="252">
        <f t="shared" si="97"/>
        <v>0</v>
      </c>
      <c r="AC985" s="252">
        <f t="shared" si="91"/>
        <v>0</v>
      </c>
      <c r="AD985" s="252">
        <f t="shared" si="92"/>
        <v>0</v>
      </c>
      <c r="AE985" s="252">
        <f t="shared" si="93"/>
        <v>0</v>
      </c>
      <c r="AF985" s="273">
        <f t="shared" si="94"/>
        <v>-15979.113847366891</v>
      </c>
    </row>
    <row r="986" spans="1:32" s="31" customFormat="1" ht="20.100000000000001" customHeight="1">
      <c r="A986" s="233">
        <v>1993</v>
      </c>
      <c r="B986" s="739">
        <v>23192.799999999999</v>
      </c>
      <c r="C986" s="739"/>
      <c r="D986" s="46">
        <v>12844.8</v>
      </c>
      <c r="E986" s="118">
        <v>55.382704977406782</v>
      </c>
      <c r="F986" s="46">
        <v>10348</v>
      </c>
      <c r="G986" s="119">
        <v>44.617295022593218</v>
      </c>
      <c r="H986" s="119"/>
      <c r="I986" s="119"/>
      <c r="J986" s="119"/>
      <c r="K986" s="119"/>
      <c r="L986" s="119"/>
      <c r="M986" s="119"/>
      <c r="N986" s="119"/>
      <c r="O986" s="119"/>
      <c r="P986" s="119"/>
      <c r="Q986" s="119"/>
      <c r="R986" s="119"/>
      <c r="S986" s="119"/>
      <c r="T986" s="119"/>
      <c r="U986" s="359">
        <v>23192.799999999999</v>
      </c>
      <c r="V986" s="356">
        <v>12844.8</v>
      </c>
      <c r="W986" s="346">
        <f t="shared" si="95"/>
        <v>55.382704977406782</v>
      </c>
      <c r="X986" s="31">
        <v>10348</v>
      </c>
      <c r="Y986" s="346">
        <f t="shared" si="96"/>
        <v>44.617295022593218</v>
      </c>
      <c r="Z986" s="259">
        <v>9.3939326330632866</v>
      </c>
      <c r="AA986" s="252">
        <f t="shared" si="85"/>
        <v>0</v>
      </c>
      <c r="AB986" s="252">
        <f t="shared" si="97"/>
        <v>0</v>
      </c>
      <c r="AC986" s="252">
        <f t="shared" si="91"/>
        <v>0</v>
      </c>
      <c r="AD986" s="252">
        <f t="shared" si="92"/>
        <v>0</v>
      </c>
      <c r="AE986" s="252">
        <f t="shared" si="93"/>
        <v>0</v>
      </c>
      <c r="AF986" s="273">
        <f t="shared" si="94"/>
        <v>-23183.406067366937</v>
      </c>
    </row>
    <row r="987" spans="1:32" s="31" customFormat="1" ht="20.100000000000001" customHeight="1">
      <c r="A987" s="233">
        <v>1994</v>
      </c>
      <c r="B987" s="739">
        <v>24976.699999999997</v>
      </c>
      <c r="C987" s="739"/>
      <c r="D987" s="46">
        <v>12836.4</v>
      </c>
      <c r="E987" s="118">
        <v>51.393498740826459</v>
      </c>
      <c r="F987" s="46">
        <v>12140.3</v>
      </c>
      <c r="G987" s="119">
        <v>48.606501259173548</v>
      </c>
      <c r="H987" s="119"/>
      <c r="I987" s="119"/>
      <c r="J987" s="119"/>
      <c r="K987" s="119"/>
      <c r="L987" s="119"/>
      <c r="M987" s="119"/>
      <c r="N987" s="119"/>
      <c r="O987" s="119"/>
      <c r="P987" s="119"/>
      <c r="Q987" s="119"/>
      <c r="R987" s="119"/>
      <c r="S987" s="119"/>
      <c r="T987" s="119"/>
      <c r="U987" s="359">
        <v>24976.699999999997</v>
      </c>
      <c r="V987" s="356">
        <v>12836.4</v>
      </c>
      <c r="W987" s="346">
        <f t="shared" si="95"/>
        <v>51.393498740826459</v>
      </c>
      <c r="X987" s="31">
        <v>12140.3</v>
      </c>
      <c r="Y987" s="346">
        <f t="shared" si="96"/>
        <v>48.606501259173548</v>
      </c>
      <c r="Z987" s="259">
        <v>11.222927724900506</v>
      </c>
      <c r="AA987" s="252">
        <f t="shared" si="85"/>
        <v>0</v>
      </c>
      <c r="AB987" s="252">
        <f t="shared" si="97"/>
        <v>0</v>
      </c>
      <c r="AC987" s="252">
        <f t="shared" si="91"/>
        <v>0</v>
      </c>
      <c r="AD987" s="252">
        <f t="shared" si="92"/>
        <v>0</v>
      </c>
      <c r="AE987" s="252">
        <f t="shared" si="93"/>
        <v>0</v>
      </c>
      <c r="AF987" s="273">
        <f t="shared" si="94"/>
        <v>-24965.477072275098</v>
      </c>
    </row>
    <row r="988" spans="1:32" s="31" customFormat="1" ht="20.100000000000001" customHeight="1">
      <c r="A988" s="233">
        <v>1995</v>
      </c>
      <c r="B988" s="739">
        <v>27313.5</v>
      </c>
      <c r="C988" s="739"/>
      <c r="D988" s="46">
        <v>14656.800000000001</v>
      </c>
      <c r="E988" s="118">
        <v>53.661376242517441</v>
      </c>
      <c r="F988" s="46">
        <v>12656.7</v>
      </c>
      <c r="G988" s="119">
        <v>46.338623757482566</v>
      </c>
      <c r="H988" s="119"/>
      <c r="I988" s="119"/>
      <c r="J988" s="119"/>
      <c r="K988" s="119"/>
      <c r="L988" s="119"/>
      <c r="M988" s="119"/>
      <c r="N988" s="119"/>
      <c r="O988" s="119"/>
      <c r="P988" s="119"/>
      <c r="Q988" s="119"/>
      <c r="R988" s="119"/>
      <c r="S988" s="119"/>
      <c r="T988" s="119"/>
      <c r="U988" s="359">
        <v>27313.5</v>
      </c>
      <c r="V988" s="356">
        <v>14656.800000000001</v>
      </c>
      <c r="W988" s="346">
        <f t="shared" si="95"/>
        <v>53.661376242517441</v>
      </c>
      <c r="X988" s="31">
        <v>12656.7</v>
      </c>
      <c r="Y988" s="346">
        <f t="shared" si="96"/>
        <v>46.338623757482566</v>
      </c>
      <c r="Z988" s="259">
        <v>10.79963211216721</v>
      </c>
      <c r="AA988" s="252">
        <f t="shared" si="85"/>
        <v>0</v>
      </c>
      <c r="AB988" s="252">
        <f t="shared" si="97"/>
        <v>0</v>
      </c>
      <c r="AC988" s="252">
        <f t="shared" si="91"/>
        <v>0</v>
      </c>
      <c r="AD988" s="252">
        <f t="shared" si="92"/>
        <v>0</v>
      </c>
      <c r="AE988" s="252">
        <f t="shared" si="93"/>
        <v>0</v>
      </c>
      <c r="AF988" s="273">
        <f t="shared" si="94"/>
        <v>-27302.700367887832</v>
      </c>
    </row>
    <row r="989" spans="1:32" s="31" customFormat="1" ht="20.100000000000001" customHeight="1">
      <c r="A989" s="233">
        <v>1996</v>
      </c>
      <c r="B989" s="739">
        <v>28167.600000000002</v>
      </c>
      <c r="C989" s="739"/>
      <c r="D989" s="46">
        <v>14523.800000000001</v>
      </c>
      <c r="E989" s="118">
        <v>51.562078416336497</v>
      </c>
      <c r="F989" s="46">
        <v>13643.800000000001</v>
      </c>
      <c r="G989" s="119">
        <v>48.437921583663503</v>
      </c>
      <c r="H989" s="119"/>
      <c r="I989" s="119"/>
      <c r="J989" s="119"/>
      <c r="K989" s="119"/>
      <c r="L989" s="119"/>
      <c r="M989" s="119"/>
      <c r="N989" s="119"/>
      <c r="O989" s="119"/>
      <c r="P989" s="119"/>
      <c r="Q989" s="119"/>
      <c r="R989" s="119"/>
      <c r="S989" s="119"/>
      <c r="T989" s="119"/>
      <c r="U989" s="359">
        <v>28167.600000000002</v>
      </c>
      <c r="V989" s="356">
        <v>14523.800000000001</v>
      </c>
      <c r="W989" s="346">
        <f t="shared" si="95"/>
        <v>51.562078416336497</v>
      </c>
      <c r="X989" s="31">
        <v>13643.800000000001</v>
      </c>
      <c r="Y989" s="346">
        <f t="shared" si="96"/>
        <v>48.437921583663503</v>
      </c>
      <c r="Z989" s="259">
        <v>10.274262257579494</v>
      </c>
      <c r="AA989" s="252">
        <f t="shared" si="85"/>
        <v>0</v>
      </c>
      <c r="AB989" s="252">
        <f t="shared" si="97"/>
        <v>0</v>
      </c>
      <c r="AC989" s="252">
        <f t="shared" si="91"/>
        <v>0</v>
      </c>
      <c r="AD989" s="252">
        <f t="shared" si="92"/>
        <v>0</v>
      </c>
      <c r="AE989" s="252">
        <f t="shared" si="93"/>
        <v>0</v>
      </c>
      <c r="AF989" s="273">
        <f t="shared" si="94"/>
        <v>-28157.325737742423</v>
      </c>
    </row>
    <row r="990" spans="1:32" s="31" customFormat="1" ht="20.100000000000001" customHeight="1">
      <c r="A990" s="233">
        <v>1997</v>
      </c>
      <c r="B990" s="739">
        <v>29410</v>
      </c>
      <c r="C990" s="739"/>
      <c r="D990" s="46">
        <v>14173.6</v>
      </c>
      <c r="E990" s="118">
        <v>48.19313158789528</v>
      </c>
      <c r="F990" s="46">
        <v>15236.4</v>
      </c>
      <c r="G990" s="119">
        <v>51.80686841210472</v>
      </c>
      <c r="H990" s="119"/>
      <c r="I990" s="119"/>
      <c r="J990" s="119"/>
      <c r="K990" s="119"/>
      <c r="L990" s="119"/>
      <c r="M990" s="119"/>
      <c r="N990" s="119"/>
      <c r="O990" s="119"/>
      <c r="P990" s="119"/>
      <c r="Q990" s="119"/>
      <c r="R990" s="119"/>
      <c r="S990" s="119"/>
      <c r="T990" s="119"/>
      <c r="U990" s="359">
        <v>29410</v>
      </c>
      <c r="V990" s="356">
        <v>14173.6</v>
      </c>
      <c r="W990" s="346">
        <f t="shared" si="95"/>
        <v>48.19313158789528</v>
      </c>
      <c r="X990" s="31">
        <v>15236.4</v>
      </c>
      <c r="Y990" s="346">
        <f t="shared" si="96"/>
        <v>51.80686841210472</v>
      </c>
      <c r="Z990" s="259">
        <v>11.263488437971461</v>
      </c>
      <c r="AA990" s="252">
        <f t="shared" si="85"/>
        <v>0</v>
      </c>
      <c r="AB990" s="252">
        <f t="shared" si="97"/>
        <v>0</v>
      </c>
      <c r="AC990" s="252">
        <f t="shared" si="91"/>
        <v>0</v>
      </c>
      <c r="AD990" s="252">
        <f t="shared" si="92"/>
        <v>0</v>
      </c>
      <c r="AE990" s="252">
        <f t="shared" si="93"/>
        <v>0</v>
      </c>
      <c r="AF990" s="273">
        <f t="shared" si="94"/>
        <v>-29398.736511562027</v>
      </c>
    </row>
    <row r="991" spans="1:32" s="31" customFormat="1" ht="20.100000000000001" customHeight="1">
      <c r="A991" s="233">
        <v>1998</v>
      </c>
      <c r="B991" s="739">
        <v>29255.8</v>
      </c>
      <c r="C991" s="739"/>
      <c r="D991" s="46">
        <v>14246.199999999999</v>
      </c>
      <c r="E991" s="118">
        <v>48.69530144449989</v>
      </c>
      <c r="F991" s="46">
        <v>15009.6</v>
      </c>
      <c r="G991" s="119">
        <v>51.304698555500103</v>
      </c>
      <c r="H991" s="119"/>
      <c r="I991" s="119"/>
      <c r="J991" s="119"/>
      <c r="K991" s="119"/>
      <c r="L991" s="119"/>
      <c r="M991" s="119"/>
      <c r="N991" s="119"/>
      <c r="O991" s="119"/>
      <c r="P991" s="119"/>
      <c r="Q991" s="119"/>
      <c r="R991" s="119"/>
      <c r="S991" s="119"/>
      <c r="T991" s="119"/>
      <c r="U991" s="359">
        <v>29255.8</v>
      </c>
      <c r="V991" s="356">
        <v>14246.199999999999</v>
      </c>
      <c r="W991" s="346">
        <f t="shared" si="95"/>
        <v>48.69530144449989</v>
      </c>
      <c r="X991" s="31">
        <v>15009.6</v>
      </c>
      <c r="Y991" s="346">
        <f t="shared" si="96"/>
        <v>51.304698555500103</v>
      </c>
      <c r="Z991" s="259">
        <v>12.162312015031331</v>
      </c>
      <c r="AA991" s="252">
        <f t="shared" si="85"/>
        <v>0</v>
      </c>
      <c r="AB991" s="252">
        <f t="shared" si="97"/>
        <v>0</v>
      </c>
      <c r="AC991" s="252">
        <f t="shared" si="91"/>
        <v>0</v>
      </c>
      <c r="AD991" s="252">
        <f t="shared" si="92"/>
        <v>0</v>
      </c>
      <c r="AE991" s="252">
        <f t="shared" si="93"/>
        <v>0</v>
      </c>
      <c r="AF991" s="273">
        <f t="shared" si="94"/>
        <v>-29243.637687984967</v>
      </c>
    </row>
    <row r="992" spans="1:32" s="31" customFormat="1" ht="20.100000000000001" customHeight="1">
      <c r="A992" s="233">
        <v>1999</v>
      </c>
      <c r="B992" s="739">
        <v>27170.1</v>
      </c>
      <c r="C992" s="739"/>
      <c r="D992" s="46">
        <v>14090</v>
      </c>
      <c r="E992" s="118">
        <v>51.858476781461981</v>
      </c>
      <c r="F992" s="46">
        <v>13080.1</v>
      </c>
      <c r="G992" s="119">
        <v>48.141523218538026</v>
      </c>
      <c r="H992" s="119"/>
      <c r="I992" s="119"/>
      <c r="J992" s="119"/>
      <c r="K992" s="119"/>
      <c r="L992" s="119"/>
      <c r="M992" s="119"/>
      <c r="N992" s="119"/>
      <c r="O992" s="119"/>
      <c r="P992" s="119"/>
      <c r="Q992" s="119"/>
      <c r="R992" s="119"/>
      <c r="S992" s="119"/>
      <c r="T992" s="119"/>
      <c r="U992" s="359">
        <v>27170.1</v>
      </c>
      <c r="V992" s="356">
        <v>14090</v>
      </c>
      <c r="W992" s="346">
        <f t="shared" si="95"/>
        <v>51.858476781461981</v>
      </c>
      <c r="X992" s="31">
        <v>13080.1</v>
      </c>
      <c r="Y992" s="346">
        <f t="shared" si="96"/>
        <v>48.141523218538026</v>
      </c>
      <c r="Z992" s="259">
        <v>9.2121819601184214</v>
      </c>
      <c r="AA992" s="252">
        <f t="shared" si="85"/>
        <v>0</v>
      </c>
      <c r="AB992" s="252">
        <f t="shared" si="97"/>
        <v>0</v>
      </c>
      <c r="AC992" s="252">
        <f t="shared" si="91"/>
        <v>0</v>
      </c>
      <c r="AD992" s="252">
        <f t="shared" si="92"/>
        <v>0</v>
      </c>
      <c r="AE992" s="252">
        <f t="shared" si="93"/>
        <v>0</v>
      </c>
      <c r="AF992" s="273">
        <f t="shared" si="94"/>
        <v>-27160.887818039879</v>
      </c>
    </row>
    <row r="993" spans="1:32" s="31" customFormat="1" ht="20.100000000000001" customHeight="1">
      <c r="A993" s="233">
        <v>2000</v>
      </c>
      <c r="B993" s="739">
        <v>27981.8</v>
      </c>
      <c r="C993" s="739"/>
      <c r="D993" s="46">
        <v>15449.3</v>
      </c>
      <c r="E993" s="118">
        <v>55.211959202052761</v>
      </c>
      <c r="F993" s="46">
        <v>12532.5</v>
      </c>
      <c r="G993" s="119">
        <v>44.788040797947239</v>
      </c>
      <c r="H993" s="119"/>
      <c r="I993" s="119"/>
      <c r="J993" s="119"/>
      <c r="K993" s="119"/>
      <c r="L993" s="119"/>
      <c r="M993" s="119"/>
      <c r="N993" s="119"/>
      <c r="O993" s="119"/>
      <c r="P993" s="119"/>
      <c r="Q993" s="119"/>
      <c r="R993" s="119"/>
      <c r="S993" s="119"/>
      <c r="T993" s="119"/>
      <c r="U993" s="359">
        <v>27981.8</v>
      </c>
      <c r="V993" s="356">
        <v>15449.3</v>
      </c>
      <c r="W993" s="346">
        <f t="shared" si="95"/>
        <v>55.211959202052761</v>
      </c>
      <c r="X993" s="31">
        <v>12532.5</v>
      </c>
      <c r="Y993" s="346">
        <f t="shared" si="96"/>
        <v>44.788040797947239</v>
      </c>
      <c r="Z993" s="259">
        <v>6.672049407876159</v>
      </c>
      <c r="AA993" s="252">
        <f t="shared" si="85"/>
        <v>0</v>
      </c>
      <c r="AB993" s="252">
        <f t="shared" si="97"/>
        <v>0</v>
      </c>
      <c r="AC993" s="252">
        <f t="shared" si="91"/>
        <v>0</v>
      </c>
      <c r="AD993" s="252">
        <f t="shared" si="92"/>
        <v>0</v>
      </c>
      <c r="AE993" s="252">
        <f t="shared" si="93"/>
        <v>0</v>
      </c>
      <c r="AF993" s="273">
        <f t="shared" si="94"/>
        <v>-27975.127950592123</v>
      </c>
    </row>
    <row r="994" spans="1:32" s="31" customFormat="1" ht="20.100000000000001" customHeight="1">
      <c r="A994" s="233">
        <v>2001</v>
      </c>
      <c r="B994" s="739">
        <v>33451.437310000001</v>
      </c>
      <c r="C994" s="739"/>
      <c r="D994" s="46">
        <v>17021.424310000002</v>
      </c>
      <c r="E994" s="118">
        <v>50.883984901036236</v>
      </c>
      <c r="F994" s="46">
        <v>16430.012999999999</v>
      </c>
      <c r="G994" s="120">
        <v>49.116015098963764</v>
      </c>
      <c r="H994" s="120"/>
      <c r="I994" s="120"/>
      <c r="J994" s="120"/>
      <c r="K994" s="120"/>
      <c r="L994" s="120"/>
      <c r="M994" s="120"/>
      <c r="N994" s="120"/>
      <c r="O994" s="120"/>
      <c r="P994" s="120"/>
      <c r="Q994" s="120"/>
      <c r="R994" s="120"/>
      <c r="S994" s="120"/>
      <c r="T994" s="120"/>
      <c r="U994" s="359">
        <v>33451.437310000001</v>
      </c>
      <c r="V994" s="356">
        <v>17021.424310000002</v>
      </c>
      <c r="W994" s="346">
        <f t="shared" si="95"/>
        <v>50.883984901036236</v>
      </c>
      <c r="X994" s="31">
        <v>16430.012999999999</v>
      </c>
      <c r="Y994" s="346">
        <f t="shared" si="96"/>
        <v>49.116015098963764</v>
      </c>
      <c r="Z994" s="259">
        <v>9.2384118717309178</v>
      </c>
      <c r="AA994" s="252">
        <f t="shared" si="85"/>
        <v>0</v>
      </c>
      <c r="AB994" s="252">
        <f t="shared" si="97"/>
        <v>0</v>
      </c>
      <c r="AC994" s="252">
        <f t="shared" si="91"/>
        <v>0</v>
      </c>
      <c r="AD994" s="252">
        <f t="shared" si="92"/>
        <v>0</v>
      </c>
      <c r="AE994" s="252">
        <f t="shared" si="93"/>
        <v>0</v>
      </c>
      <c r="AF994" s="273">
        <f t="shared" si="94"/>
        <v>-33442.19889812827</v>
      </c>
    </row>
    <row r="995" spans="1:32" s="31" customFormat="1" ht="20.100000000000001" customHeight="1">
      <c r="A995" s="233">
        <v>2002</v>
      </c>
      <c r="B995" s="739">
        <v>36024.026409999999</v>
      </c>
      <c r="C995" s="739"/>
      <c r="D995" s="46">
        <v>18129.098999999998</v>
      </c>
      <c r="E995" s="118">
        <v>50.325021400071748</v>
      </c>
      <c r="F995" s="46">
        <v>17894.927410000004</v>
      </c>
      <c r="G995" s="120">
        <v>49.674978599928259</v>
      </c>
      <c r="H995" s="120"/>
      <c r="I995" s="120"/>
      <c r="J995" s="120"/>
      <c r="K995" s="120"/>
      <c r="L995" s="120"/>
      <c r="M995" s="120"/>
      <c r="N995" s="120"/>
      <c r="O995" s="120"/>
      <c r="P995" s="120"/>
      <c r="Q995" s="120"/>
      <c r="R995" s="120"/>
      <c r="S995" s="120"/>
      <c r="T995" s="120"/>
      <c r="U995" s="359">
        <v>36024.026409999999</v>
      </c>
      <c r="V995" s="356">
        <v>18129.098999999998</v>
      </c>
      <c r="W995" s="346">
        <f t="shared" si="95"/>
        <v>50.325021400071748</v>
      </c>
      <c r="X995" s="31">
        <v>17894.927410000004</v>
      </c>
      <c r="Y995" s="346">
        <f t="shared" si="96"/>
        <v>49.674978599928259</v>
      </c>
      <c r="Z995" s="259">
        <v>9.5685685634609587</v>
      </c>
      <c r="AA995" s="252">
        <f t="shared" si="85"/>
        <v>0</v>
      </c>
      <c r="AB995" s="252">
        <f t="shared" si="97"/>
        <v>0</v>
      </c>
      <c r="AC995" s="252">
        <f t="shared" si="91"/>
        <v>0</v>
      </c>
      <c r="AD995" s="252">
        <f t="shared" si="92"/>
        <v>0</v>
      </c>
      <c r="AE995" s="252">
        <f t="shared" si="93"/>
        <v>0</v>
      </c>
      <c r="AF995" s="273">
        <f t="shared" si="94"/>
        <v>-36014.457841436539</v>
      </c>
    </row>
    <row r="996" spans="1:32" s="31" customFormat="1" ht="20.100000000000001" customHeight="1">
      <c r="A996" s="233">
        <v>2003</v>
      </c>
      <c r="B996" s="739">
        <v>40808.77175</v>
      </c>
      <c r="C996" s="739"/>
      <c r="D996" s="46">
        <v>20513.203750000001</v>
      </c>
      <c r="E996" s="118">
        <v>50.266653149148013</v>
      </c>
      <c r="F996" s="46">
        <v>20295.567999999999</v>
      </c>
      <c r="G996" s="120">
        <v>49.733346850851987</v>
      </c>
      <c r="H996" s="120"/>
      <c r="I996" s="120"/>
      <c r="J996" s="120"/>
      <c r="K996" s="120"/>
      <c r="L996" s="120"/>
      <c r="M996" s="120"/>
      <c r="N996" s="120"/>
      <c r="O996" s="120"/>
      <c r="P996" s="120"/>
      <c r="Q996" s="120"/>
      <c r="R996" s="120"/>
      <c r="S996" s="120"/>
      <c r="T996" s="120"/>
      <c r="U996" s="359">
        <v>40808.77175</v>
      </c>
      <c r="V996" s="356">
        <v>20513.203750000001</v>
      </c>
      <c r="W996" s="346">
        <f t="shared" si="95"/>
        <v>50.266653149148013</v>
      </c>
      <c r="X996" s="31">
        <v>20295.567999999999</v>
      </c>
      <c r="Y996" s="346">
        <f t="shared" si="96"/>
        <v>49.733346850851987</v>
      </c>
      <c r="Z996" s="259">
        <v>9.1395109205314462</v>
      </c>
      <c r="AA996" s="252">
        <f t="shared" si="85"/>
        <v>0</v>
      </c>
      <c r="AB996" s="252">
        <f t="shared" si="97"/>
        <v>0</v>
      </c>
      <c r="AC996" s="252">
        <f t="shared" si="91"/>
        <v>0</v>
      </c>
      <c r="AD996" s="252">
        <f t="shared" si="92"/>
        <v>0</v>
      </c>
      <c r="AE996" s="252">
        <f t="shared" si="93"/>
        <v>0</v>
      </c>
      <c r="AF996" s="273">
        <f t="shared" si="94"/>
        <v>-40799.632239079467</v>
      </c>
    </row>
    <row r="997" spans="1:32" s="31" customFormat="1" ht="20.100000000000001" customHeight="1">
      <c r="A997" s="233">
        <v>2004</v>
      </c>
      <c r="B997" s="739">
        <v>43995.261599999998</v>
      </c>
      <c r="C997" s="739"/>
      <c r="D997" s="46">
        <v>22175.632300000001</v>
      </c>
      <c r="E997" s="118">
        <v>50.404592434563455</v>
      </c>
      <c r="F997" s="46">
        <v>21819.629300000001</v>
      </c>
      <c r="G997" s="120">
        <v>49.595407565436552</v>
      </c>
      <c r="H997" s="120"/>
      <c r="I997" s="120"/>
      <c r="J997" s="120"/>
      <c r="K997" s="120"/>
      <c r="L997" s="120"/>
      <c r="M997" s="120"/>
      <c r="N997" s="120"/>
      <c r="O997" s="120"/>
      <c r="P997" s="120"/>
      <c r="Q997" s="120"/>
      <c r="R997" s="120"/>
      <c r="S997" s="120"/>
      <c r="T997" s="120"/>
      <c r="U997" s="359">
        <v>43995.261599999998</v>
      </c>
      <c r="V997" s="356">
        <v>22175.632300000001</v>
      </c>
      <c r="W997" s="346">
        <f t="shared" si="95"/>
        <v>50.404592434563455</v>
      </c>
      <c r="X997" s="31">
        <v>21819.629300000001</v>
      </c>
      <c r="Y997" s="346">
        <f t="shared" si="96"/>
        <v>49.595407565436552</v>
      </c>
      <c r="Z997" s="259">
        <v>7.4946789742815376</v>
      </c>
      <c r="AA997" s="252">
        <f t="shared" si="85"/>
        <v>0</v>
      </c>
      <c r="AB997" s="252">
        <f t="shared" si="97"/>
        <v>0</v>
      </c>
      <c r="AC997" s="252">
        <f t="shared" si="91"/>
        <v>0</v>
      </c>
      <c r="AD997" s="252">
        <f t="shared" si="92"/>
        <v>0</v>
      </c>
      <c r="AE997" s="252">
        <f t="shared" si="93"/>
        <v>0</v>
      </c>
      <c r="AF997" s="273">
        <f t="shared" si="94"/>
        <v>-43987.766921025715</v>
      </c>
    </row>
    <row r="998" spans="1:32" s="31" customFormat="1" ht="20.100000000000001" customHeight="1">
      <c r="A998" s="233">
        <v>2005</v>
      </c>
      <c r="B998" s="739">
        <v>47277.740799999992</v>
      </c>
      <c r="C998" s="739"/>
      <c r="D998" s="46">
        <v>24356.474999999999</v>
      </c>
      <c r="E998" s="118">
        <v>51.517848754735759</v>
      </c>
      <c r="F998" s="46">
        <v>22921.265800000001</v>
      </c>
      <c r="G998" s="120">
        <v>48.482151245264248</v>
      </c>
      <c r="H998" s="120"/>
      <c r="I998" s="120"/>
      <c r="J998" s="120"/>
      <c r="K998" s="120"/>
      <c r="L998" s="120"/>
      <c r="M998" s="120"/>
      <c r="N998" s="120"/>
      <c r="O998" s="120"/>
      <c r="P998" s="120"/>
      <c r="Q998" s="120"/>
      <c r="R998" s="120"/>
      <c r="S998" s="120"/>
      <c r="T998" s="120"/>
      <c r="U998" s="359">
        <v>47277.740799999992</v>
      </c>
      <c r="V998" s="356">
        <v>24356.474999999999</v>
      </c>
      <c r="W998" s="346">
        <f t="shared" si="95"/>
        <v>51.517848754735759</v>
      </c>
      <c r="X998" s="31">
        <v>22921.265800000001</v>
      </c>
      <c r="Y998" s="346">
        <f t="shared" si="96"/>
        <v>48.482151245264248</v>
      </c>
      <c r="Z998" s="259">
        <v>5.9779481828788219</v>
      </c>
      <c r="AA998" s="252">
        <f t="shared" si="85"/>
        <v>0</v>
      </c>
      <c r="AB998" s="252">
        <f t="shared" si="97"/>
        <v>0</v>
      </c>
      <c r="AC998" s="252">
        <f t="shared" si="91"/>
        <v>0</v>
      </c>
      <c r="AD998" s="252">
        <f t="shared" si="92"/>
        <v>0</v>
      </c>
      <c r="AE998" s="252">
        <f t="shared" si="93"/>
        <v>0</v>
      </c>
      <c r="AF998" s="273">
        <f t="shared" si="94"/>
        <v>-47271.762851817111</v>
      </c>
    </row>
    <row r="999" spans="1:32" s="31" customFormat="1" ht="20.100000000000001" customHeight="1">
      <c r="A999" s="233">
        <v>2006</v>
      </c>
      <c r="B999" s="739">
        <v>52351.189762999995</v>
      </c>
      <c r="C999" s="739"/>
      <c r="D999" s="46">
        <v>27500.764563000001</v>
      </c>
      <c r="E999" s="118">
        <v>52.531307669413444</v>
      </c>
      <c r="F999" s="46">
        <v>24850.425199999998</v>
      </c>
      <c r="G999" s="120">
        <v>47.468692330586563</v>
      </c>
      <c r="H999" s="120"/>
      <c r="I999" s="120"/>
      <c r="J999" s="120"/>
      <c r="K999" s="120"/>
      <c r="L999" s="120"/>
      <c r="M999" s="120"/>
      <c r="N999" s="120"/>
      <c r="O999" s="120"/>
      <c r="P999" s="120"/>
      <c r="Q999" s="120"/>
      <c r="R999" s="120"/>
      <c r="S999" s="120"/>
      <c r="T999" s="120"/>
      <c r="U999" s="359">
        <v>52351.189762999995</v>
      </c>
      <c r="V999" s="356">
        <v>27500.764563000001</v>
      </c>
      <c r="W999" s="346">
        <f t="shared" si="95"/>
        <v>52.531307669413444</v>
      </c>
      <c r="X999" s="31">
        <v>24850.425199999998</v>
      </c>
      <c r="Y999" s="346">
        <f t="shared" si="96"/>
        <v>47.468692330586563</v>
      </c>
      <c r="Z999" s="259">
        <v>5.0483389934838039</v>
      </c>
      <c r="AA999" s="252">
        <f t="shared" si="85"/>
        <v>0</v>
      </c>
      <c r="AB999" s="252">
        <f t="shared" si="97"/>
        <v>0</v>
      </c>
      <c r="AC999" s="252">
        <f t="shared" si="91"/>
        <v>0</v>
      </c>
      <c r="AD999" s="252">
        <f t="shared" si="92"/>
        <v>0</v>
      </c>
      <c r="AE999" s="252">
        <f t="shared" si="93"/>
        <v>0</v>
      </c>
      <c r="AF999" s="273">
        <f t="shared" si="94"/>
        <v>-52346.141424006513</v>
      </c>
    </row>
    <row r="1000" spans="1:32" s="31" customFormat="1" ht="20.100000000000001" customHeight="1">
      <c r="A1000" s="233">
        <v>2007</v>
      </c>
      <c r="B1000" s="739">
        <v>61586.986154049511</v>
      </c>
      <c r="C1000" s="739"/>
      <c r="D1000" s="46">
        <v>30758.096732999998</v>
      </c>
      <c r="E1000" s="118">
        <v>49.942526260440445</v>
      </c>
      <c r="F1000" s="46">
        <v>30828.889421049513</v>
      </c>
      <c r="G1000" s="120">
        <v>50.057473739559555</v>
      </c>
      <c r="H1000" s="120"/>
      <c r="I1000" s="120"/>
      <c r="J1000" s="120"/>
      <c r="K1000" s="120"/>
      <c r="L1000" s="120"/>
      <c r="M1000" s="120"/>
      <c r="N1000" s="120"/>
      <c r="O1000" s="120"/>
      <c r="P1000" s="120"/>
      <c r="Q1000" s="120"/>
      <c r="R1000" s="120"/>
      <c r="S1000" s="120"/>
      <c r="T1000" s="120"/>
      <c r="U1000" s="359">
        <v>61586.986154049511</v>
      </c>
      <c r="V1000" s="356">
        <v>30758.096732999998</v>
      </c>
      <c r="W1000" s="346">
        <f t="shared" si="95"/>
        <v>49.942526260440445</v>
      </c>
      <c r="X1000" s="31">
        <v>30828.889421049513</v>
      </c>
      <c r="Y1000" s="346">
        <f t="shared" si="96"/>
        <v>50.057473739559555</v>
      </c>
      <c r="Z1000" s="259">
        <v>5.6528663037680911</v>
      </c>
      <c r="AA1000" s="252">
        <f t="shared" si="85"/>
        <v>0</v>
      </c>
      <c r="AB1000" s="252">
        <f t="shared" si="97"/>
        <v>0</v>
      </c>
      <c r="AC1000" s="252">
        <f t="shared" si="91"/>
        <v>0</v>
      </c>
      <c r="AD1000" s="252">
        <f t="shared" si="92"/>
        <v>0</v>
      </c>
      <c r="AE1000" s="252">
        <f t="shared" si="93"/>
        <v>0</v>
      </c>
      <c r="AF1000" s="273">
        <f t="shared" si="94"/>
        <v>-61581.333287745743</v>
      </c>
    </row>
    <row r="1001" spans="1:32" s="31" customFormat="1" ht="20.100000000000001" customHeight="1">
      <c r="A1001" s="233">
        <v>2008</v>
      </c>
      <c r="B1001" s="739">
        <v>104426.50664887589</v>
      </c>
      <c r="C1001" s="739"/>
      <c r="D1001" s="46">
        <v>58983.172656153947</v>
      </c>
      <c r="E1001" s="118">
        <v>56.482951071492991</v>
      </c>
      <c r="F1001" s="46">
        <v>45443.33399272192</v>
      </c>
      <c r="G1001" s="120">
        <v>43.517048928506988</v>
      </c>
      <c r="H1001" s="120"/>
      <c r="I1001" s="120"/>
      <c r="J1001" s="120"/>
      <c r="K1001" s="120"/>
      <c r="L1001" s="120"/>
      <c r="M1001" s="120"/>
      <c r="N1001" s="120"/>
      <c r="O1001" s="120"/>
      <c r="P1001" s="120"/>
      <c r="Q1001" s="120"/>
      <c r="R1001" s="120"/>
      <c r="S1001" s="120"/>
      <c r="T1001" s="120"/>
      <c r="U1001" s="359">
        <v>104426.50664887589</v>
      </c>
      <c r="V1001" s="356">
        <v>58983.172656153947</v>
      </c>
      <c r="W1001" s="346">
        <f t="shared" si="95"/>
        <v>56.482951071492991</v>
      </c>
      <c r="X1001" s="31">
        <v>45443.33399272192</v>
      </c>
      <c r="Y1001" s="346">
        <f t="shared" si="96"/>
        <v>43.517048928506988</v>
      </c>
      <c r="Z1001" s="259">
        <v>6.4444084590594839</v>
      </c>
      <c r="AA1001" s="252">
        <f t="shared" si="85"/>
        <v>0</v>
      </c>
      <c r="AB1001" s="252">
        <f t="shared" si="97"/>
        <v>0</v>
      </c>
      <c r="AC1001" s="252">
        <f t="shared" si="91"/>
        <v>0</v>
      </c>
      <c r="AD1001" s="252">
        <f t="shared" si="92"/>
        <v>0</v>
      </c>
      <c r="AE1001" s="252">
        <f t="shared" si="93"/>
        <v>0</v>
      </c>
      <c r="AF1001" s="273">
        <f t="shared" si="94"/>
        <v>-104420.06224041682</v>
      </c>
    </row>
    <row r="1002" spans="1:32" s="31" customFormat="1" ht="20.100000000000001" customHeight="1">
      <c r="A1002" s="233">
        <v>2009</v>
      </c>
      <c r="B1002" s="739">
        <v>155504.88633247232</v>
      </c>
      <c r="C1002" s="739"/>
      <c r="D1002" s="46">
        <v>81190.860486564299</v>
      </c>
      <c r="E1002" s="118">
        <v>52.211131367908749</v>
      </c>
      <c r="F1002" s="46">
        <v>74314.025845908036</v>
      </c>
      <c r="G1002" s="120">
        <v>47.788868632091265</v>
      </c>
      <c r="H1002" s="120"/>
      <c r="I1002" s="120"/>
      <c r="J1002" s="120"/>
      <c r="K1002" s="120"/>
      <c r="L1002" s="120"/>
      <c r="M1002" s="120"/>
      <c r="N1002" s="120"/>
      <c r="O1002" s="120"/>
      <c r="P1002" s="120"/>
      <c r="Q1002" s="120"/>
      <c r="R1002" s="120"/>
      <c r="S1002" s="120"/>
      <c r="T1002" s="120"/>
      <c r="U1002" s="359">
        <v>155504.88633247232</v>
      </c>
      <c r="V1002" s="356">
        <v>81190.860486564299</v>
      </c>
      <c r="W1002" s="346">
        <f t="shared" si="95"/>
        <v>52.211131367908749</v>
      </c>
      <c r="X1002" s="31">
        <v>74314.025845908036</v>
      </c>
      <c r="Y1002" s="346">
        <f t="shared" si="96"/>
        <v>47.788868632091265</v>
      </c>
      <c r="Z1002" s="259">
        <v>13.882406654949211</v>
      </c>
      <c r="AA1002" s="252">
        <f t="shared" si="85"/>
        <v>0</v>
      </c>
      <c r="AB1002" s="252">
        <f t="shared" si="97"/>
        <v>0</v>
      </c>
      <c r="AC1002" s="252">
        <f t="shared" si="91"/>
        <v>0</v>
      </c>
      <c r="AD1002" s="252">
        <f t="shared" si="92"/>
        <v>0</v>
      </c>
      <c r="AE1002" s="252">
        <f t="shared" si="93"/>
        <v>0</v>
      </c>
      <c r="AF1002" s="273">
        <f t="shared" si="94"/>
        <v>-155491.00392581738</v>
      </c>
    </row>
    <row r="1003" spans="1:32" s="31" customFormat="1" ht="20.100000000000001" customHeight="1" thickBot="1">
      <c r="A1003" s="233" t="s">
        <v>13</v>
      </c>
      <c r="B1003" s="739">
        <v>177466.76090768</v>
      </c>
      <c r="C1003" s="739"/>
      <c r="D1003" s="46">
        <v>95897.871734499699</v>
      </c>
      <c r="E1003" s="118">
        <v>54.037089111231829</v>
      </c>
      <c r="F1003" s="46">
        <v>81568.889173180141</v>
      </c>
      <c r="G1003" s="120">
        <v>45.962910888768164</v>
      </c>
      <c r="H1003" s="120"/>
      <c r="I1003" s="120"/>
      <c r="J1003" s="120"/>
      <c r="K1003" s="120"/>
      <c r="L1003" s="120"/>
      <c r="M1003" s="120"/>
      <c r="N1003" s="120"/>
      <c r="O1003" s="120"/>
      <c r="P1003" s="120"/>
      <c r="Q1003" s="120"/>
      <c r="R1003" s="120"/>
      <c r="S1003" s="120"/>
      <c r="T1003" s="120"/>
      <c r="U1003" s="360">
        <v>177466.76090767985</v>
      </c>
      <c r="V1003" s="357">
        <v>95897.871734499699</v>
      </c>
      <c r="W1003" s="346">
        <f t="shared" si="95"/>
        <v>54.037089111231829</v>
      </c>
      <c r="X1003" s="31">
        <v>81568.889173180141</v>
      </c>
      <c r="Y1003" s="346">
        <f t="shared" si="96"/>
        <v>45.962910888768164</v>
      </c>
      <c r="Z1003" s="259">
        <v>13.149560299804856</v>
      </c>
      <c r="AA1003" s="252">
        <f t="shared" si="85"/>
        <v>0</v>
      </c>
      <c r="AB1003" s="252">
        <f t="shared" si="97"/>
        <v>0</v>
      </c>
      <c r="AC1003" s="252">
        <f t="shared" si="91"/>
        <v>0</v>
      </c>
      <c r="AD1003" s="252">
        <f t="shared" si="92"/>
        <v>0</v>
      </c>
      <c r="AE1003" s="252">
        <f t="shared" si="93"/>
        <v>0</v>
      </c>
      <c r="AF1003" s="273">
        <f t="shared" si="94"/>
        <v>-177453.61134738004</v>
      </c>
    </row>
    <row r="1004" spans="1:32" s="31" customFormat="1" ht="20.100000000000001" customHeight="1">
      <c r="A1004" s="710" t="s">
        <v>14</v>
      </c>
      <c r="B1004" s="711"/>
      <c r="C1004" s="711"/>
      <c r="D1004" s="711"/>
      <c r="E1004" s="711"/>
      <c r="F1004" s="711"/>
      <c r="G1004" s="712"/>
      <c r="H1004" s="364"/>
      <c r="I1004" s="364"/>
      <c r="J1004" s="364"/>
      <c r="K1004" s="364"/>
      <c r="L1004" s="364"/>
      <c r="M1004" s="364"/>
      <c r="N1004" s="364"/>
      <c r="O1004" s="364"/>
      <c r="P1004" s="364"/>
      <c r="Q1004" s="364"/>
      <c r="R1004" s="364"/>
      <c r="S1004" s="364"/>
      <c r="T1004" s="364"/>
      <c r="U1004" s="31">
        <v>20.026704318898595</v>
      </c>
      <c r="V1004" s="31">
        <v>2.0580889206743649</v>
      </c>
      <c r="W1004" s="346">
        <f t="shared" si="95"/>
        <v>10.276722959015322</v>
      </c>
      <c r="X1004" s="31">
        <v>10.800000000000011</v>
      </c>
      <c r="Y1004" s="31">
        <v>-0.63624936836264112</v>
      </c>
      <c r="Z1004" s="259">
        <v>2.0363100671232814</v>
      </c>
      <c r="AA1004" s="252">
        <f t="shared" si="85"/>
        <v>20.026704318898595</v>
      </c>
      <c r="AB1004" s="252">
        <f t="shared" si="97"/>
        <v>2.0580889206743649</v>
      </c>
      <c r="AC1004" s="252">
        <f t="shared" si="91"/>
        <v>10.276722959015322</v>
      </c>
      <c r="AD1004" s="252">
        <f t="shared" si="92"/>
        <v>10.800000000000011</v>
      </c>
      <c r="AE1004" s="252">
        <f t="shared" si="93"/>
        <v>-0.63624936836264112</v>
      </c>
      <c r="AF1004" s="273">
        <f t="shared" si="94"/>
        <v>-17.990394251775314</v>
      </c>
    </row>
    <row r="1005" spans="1:32" s="31" customFormat="1" ht="20.100000000000001" customHeight="1">
      <c r="A1005" s="206"/>
      <c r="B1005" s="708">
        <f>B1003/B963*100-100</f>
        <v>31315.60646268012</v>
      </c>
      <c r="C1005" s="708"/>
      <c r="D1005" s="348">
        <f>D1003/D963*100-100</f>
        <v>28880.922252795317</v>
      </c>
      <c r="E1005" s="349" t="s">
        <v>4</v>
      </c>
      <c r="F1005" s="348">
        <f>F1003/F963*100-100</f>
        <v>34758.499646658187</v>
      </c>
      <c r="G1005" s="350" t="s">
        <v>4</v>
      </c>
      <c r="H1005" s="363"/>
      <c r="I1005" s="363"/>
      <c r="J1005" s="363"/>
      <c r="K1005" s="363"/>
      <c r="L1005" s="363"/>
      <c r="M1005" s="363"/>
      <c r="N1005" s="363"/>
      <c r="O1005" s="363"/>
      <c r="P1005" s="363"/>
      <c r="Q1005" s="363"/>
      <c r="R1005" s="363"/>
      <c r="S1005" s="363"/>
      <c r="T1005" s="363"/>
      <c r="U1005" s="31">
        <v>20.026704318898595</v>
      </c>
      <c r="V1005" s="31">
        <v>2.0580889206743649</v>
      </c>
      <c r="W1005" s="346">
        <f t="shared" si="95"/>
        <v>10.276722959015322</v>
      </c>
      <c r="X1005" s="31">
        <v>10.800000000000011</v>
      </c>
      <c r="Y1005" s="31">
        <v>-0.63624936836264112</v>
      </c>
      <c r="Z1005" s="259">
        <v>2.0363100671232814</v>
      </c>
      <c r="AA1005" s="252">
        <f t="shared" si="85"/>
        <v>-31295.579758361222</v>
      </c>
      <c r="AB1005" s="252">
        <f t="shared" si="86"/>
        <v>2.0580889206743649</v>
      </c>
      <c r="AC1005" s="252">
        <f t="shared" si="87"/>
        <v>-28870.645529836303</v>
      </c>
      <c r="AD1005" s="252" t="e">
        <f t="shared" si="88"/>
        <v>#VALUE!</v>
      </c>
      <c r="AE1005" s="252">
        <f t="shared" si="89"/>
        <v>-34759.13589602655</v>
      </c>
      <c r="AF1005" s="273" t="e">
        <f t="shared" si="90"/>
        <v>#VALUE!</v>
      </c>
    </row>
    <row r="1006" spans="1:32" s="2" customFormat="1" ht="15" customHeight="1">
      <c r="A1006" s="351" t="s">
        <v>100</v>
      </c>
      <c r="B1006" s="311"/>
      <c r="C1006" s="311"/>
      <c r="D1006" s="311"/>
      <c r="E1006" s="312"/>
      <c r="F1006" s="330"/>
      <c r="G1006" s="314"/>
      <c r="H1006" s="314"/>
      <c r="I1006" s="314"/>
      <c r="J1006" s="314"/>
      <c r="K1006" s="314"/>
      <c r="L1006" s="314"/>
      <c r="M1006" s="314"/>
      <c r="N1006" s="314"/>
      <c r="O1006" s="314"/>
      <c r="P1006" s="314"/>
      <c r="Q1006" s="314"/>
      <c r="R1006" s="314"/>
      <c r="S1006" s="314"/>
      <c r="T1006" s="314"/>
      <c r="U1006" s="9">
        <v>20.026704318898595</v>
      </c>
      <c r="V1006" s="9">
        <v>2.0580889206743649</v>
      </c>
      <c r="W1006" s="346">
        <f t="shared" si="95"/>
        <v>10.276722959015322</v>
      </c>
      <c r="X1006" s="9">
        <v>10.800000000000011</v>
      </c>
      <c r="Y1006" s="9">
        <v>-0.63624936836264112</v>
      </c>
      <c r="Z1006" s="286">
        <v>2.0363100671232814</v>
      </c>
      <c r="AA1006" s="287">
        <f t="shared" si="85"/>
        <v>20.026704318898595</v>
      </c>
      <c r="AB1006" s="287">
        <f t="shared" si="86"/>
        <v>2.0580889206743649</v>
      </c>
      <c r="AC1006" s="287">
        <f t="shared" si="87"/>
        <v>10.276722959015322</v>
      </c>
      <c r="AD1006" s="287">
        <f t="shared" si="88"/>
        <v>10.800000000000011</v>
      </c>
      <c r="AE1006" s="287">
        <f t="shared" si="89"/>
        <v>-0.63624936836264112</v>
      </c>
      <c r="AF1006" s="288">
        <f t="shared" si="90"/>
        <v>2.0363100671232814</v>
      </c>
    </row>
    <row r="1007" spans="1:32" s="2" customFormat="1" ht="15" customHeight="1">
      <c r="A1007" s="352" t="s">
        <v>195</v>
      </c>
      <c r="B1007" s="311"/>
      <c r="C1007" s="311"/>
      <c r="D1007" s="311"/>
      <c r="E1007" s="312"/>
      <c r="F1007" s="330"/>
      <c r="G1007" s="314"/>
      <c r="H1007" s="314"/>
      <c r="I1007" s="314"/>
      <c r="J1007" s="314"/>
      <c r="K1007" s="314"/>
      <c r="L1007" s="314"/>
      <c r="M1007" s="314"/>
      <c r="N1007" s="314"/>
      <c r="O1007" s="314"/>
      <c r="P1007" s="314"/>
      <c r="Q1007" s="314"/>
      <c r="R1007" s="314"/>
      <c r="S1007" s="314"/>
      <c r="T1007" s="314"/>
      <c r="U1007" s="9">
        <v>20.026704318898595</v>
      </c>
      <c r="V1007" s="9">
        <v>2.0580889206743649</v>
      </c>
      <c r="W1007" s="346">
        <f t="shared" si="95"/>
        <v>10.276722959015322</v>
      </c>
      <c r="X1007" s="9">
        <v>10.800000000000011</v>
      </c>
      <c r="Y1007" s="9">
        <v>-0.63624936836264112</v>
      </c>
      <c r="Z1007" s="286">
        <v>2.0363100671232814</v>
      </c>
      <c r="AA1007" s="287">
        <f t="shared" si="85"/>
        <v>20.026704318898595</v>
      </c>
      <c r="AB1007" s="287">
        <f t="shared" si="86"/>
        <v>2.0580889206743649</v>
      </c>
      <c r="AC1007" s="287">
        <f t="shared" si="87"/>
        <v>10.276722959015322</v>
      </c>
      <c r="AD1007" s="287">
        <f t="shared" si="88"/>
        <v>10.800000000000011</v>
      </c>
      <c r="AE1007" s="287">
        <f t="shared" si="89"/>
        <v>-0.63624936836264112</v>
      </c>
      <c r="AF1007" s="288">
        <f t="shared" si="90"/>
        <v>2.0363100671232814</v>
      </c>
    </row>
    <row r="1008" spans="1:32" s="2" customFormat="1" ht="15" customHeight="1">
      <c r="A1008" s="352" t="s">
        <v>201</v>
      </c>
      <c r="B1008" s="311"/>
      <c r="C1008" s="311"/>
      <c r="D1008" s="311"/>
      <c r="E1008" s="312"/>
      <c r="F1008" s="330"/>
      <c r="G1008" s="314"/>
      <c r="H1008" s="314"/>
      <c r="I1008" s="314"/>
      <c r="J1008" s="314"/>
      <c r="K1008" s="314"/>
      <c r="L1008" s="314"/>
      <c r="M1008" s="314"/>
      <c r="N1008" s="314"/>
      <c r="O1008" s="314"/>
      <c r="P1008" s="314"/>
      <c r="Q1008" s="314"/>
      <c r="R1008" s="314"/>
      <c r="S1008" s="314"/>
      <c r="T1008" s="314"/>
      <c r="U1008" s="9">
        <v>20.026704318898595</v>
      </c>
      <c r="V1008" s="9">
        <v>2.0580889206743649</v>
      </c>
      <c r="W1008" s="346">
        <f t="shared" si="95"/>
        <v>10.276722959015322</v>
      </c>
      <c r="X1008" s="9">
        <v>10.800000000000011</v>
      </c>
      <c r="Y1008" s="9">
        <v>-0.63624936836264112</v>
      </c>
      <c r="Z1008" s="286">
        <v>2.0363100671232814</v>
      </c>
      <c r="AA1008" s="287">
        <f t="shared" si="85"/>
        <v>20.026704318898595</v>
      </c>
      <c r="AB1008" s="287">
        <f t="shared" si="86"/>
        <v>2.0580889206743649</v>
      </c>
      <c r="AC1008" s="287">
        <f t="shared" si="87"/>
        <v>10.276722959015322</v>
      </c>
      <c r="AD1008" s="287">
        <f t="shared" si="88"/>
        <v>10.800000000000011</v>
      </c>
      <c r="AE1008" s="287">
        <f t="shared" si="89"/>
        <v>-0.63624936836264112</v>
      </c>
      <c r="AF1008" s="288">
        <f t="shared" si="90"/>
        <v>2.0363100671232814</v>
      </c>
    </row>
    <row r="1009" spans="1:32" s="2" customFormat="1" ht="15" customHeight="1">
      <c r="A1009" s="737" t="s">
        <v>197</v>
      </c>
      <c r="B1009" s="737"/>
      <c r="C1009" s="737"/>
      <c r="D1009" s="737"/>
      <c r="E1009" s="737"/>
      <c r="F1009" s="737"/>
      <c r="G1009" s="737"/>
      <c r="H1009" s="117"/>
      <c r="I1009" s="117"/>
      <c r="J1009" s="117"/>
      <c r="K1009" s="117"/>
      <c r="L1009" s="117"/>
      <c r="M1009" s="117"/>
      <c r="N1009" s="117"/>
      <c r="O1009" s="117"/>
      <c r="P1009" s="117"/>
      <c r="Q1009" s="117"/>
      <c r="R1009" s="117"/>
      <c r="S1009" s="117"/>
      <c r="T1009" s="117"/>
      <c r="U1009" s="9">
        <v>20.026704318898595</v>
      </c>
      <c r="V1009" s="9">
        <v>2.0580889206743649</v>
      </c>
      <c r="W1009" s="9">
        <v>28.876374078653896</v>
      </c>
      <c r="X1009" s="9">
        <v>10.800000000000011</v>
      </c>
      <c r="Y1009" s="9">
        <v>-0.63624936836264112</v>
      </c>
      <c r="Z1009" s="286">
        <v>2.0363100671232814</v>
      </c>
      <c r="AA1009" s="287">
        <f t="shared" si="85"/>
        <v>20.026704318898595</v>
      </c>
      <c r="AB1009" s="287">
        <f t="shared" si="86"/>
        <v>2.0580889206743649</v>
      </c>
      <c r="AC1009" s="287">
        <f t="shared" si="87"/>
        <v>28.876374078653896</v>
      </c>
      <c r="AD1009" s="287">
        <f t="shared" si="88"/>
        <v>10.800000000000011</v>
      </c>
      <c r="AE1009" s="287">
        <f t="shared" si="89"/>
        <v>-0.63624936836264112</v>
      </c>
      <c r="AF1009" s="288">
        <f t="shared" si="90"/>
        <v>2.0363100671232814</v>
      </c>
    </row>
    <row r="1010" spans="1:32" s="2" customFormat="1" ht="15" customHeight="1">
      <c r="A1010" s="353" t="s">
        <v>307</v>
      </c>
      <c r="B1010" s="328"/>
      <c r="C1010" s="328"/>
      <c r="D1010" s="354"/>
      <c r="E1010" s="354"/>
      <c r="F1010" s="354"/>
      <c r="G1010" s="354"/>
      <c r="H1010" s="354"/>
      <c r="I1010" s="354"/>
      <c r="J1010" s="354"/>
      <c r="K1010" s="354"/>
      <c r="L1010" s="354"/>
      <c r="M1010" s="354"/>
      <c r="N1010" s="354"/>
      <c r="O1010" s="354"/>
      <c r="P1010" s="354"/>
      <c r="Q1010" s="354"/>
      <c r="R1010" s="354"/>
      <c r="S1010" s="354"/>
      <c r="T1010" s="354"/>
      <c r="U1010" s="9">
        <v>20.026704318898595</v>
      </c>
      <c r="V1010" s="9">
        <v>2.0580889206743649</v>
      </c>
      <c r="W1010" s="9">
        <v>28.876374078653896</v>
      </c>
      <c r="X1010" s="9">
        <v>10.800000000000011</v>
      </c>
      <c r="Y1010" s="9">
        <v>-0.63624936836264112</v>
      </c>
      <c r="Z1010" s="286">
        <v>2.0363100671232814</v>
      </c>
      <c r="AA1010" s="287">
        <f t="shared" si="85"/>
        <v>20.026704318898595</v>
      </c>
      <c r="AB1010" s="287">
        <f t="shared" si="86"/>
        <v>2.0580889206743649</v>
      </c>
      <c r="AC1010" s="287">
        <f t="shared" si="87"/>
        <v>28.876374078653896</v>
      </c>
      <c r="AD1010" s="287">
        <f t="shared" si="88"/>
        <v>10.800000000000011</v>
      </c>
      <c r="AE1010" s="287">
        <f t="shared" si="89"/>
        <v>-0.63624936836264112</v>
      </c>
      <c r="AF1010" s="288">
        <f t="shared" si="90"/>
        <v>2.0363100671232814</v>
      </c>
    </row>
    <row r="1011" spans="1:32" s="6" customFormat="1" ht="39.950000000000003" customHeight="1">
      <c r="A1011" s="707" t="s">
        <v>199</v>
      </c>
      <c r="B1011" s="707"/>
      <c r="C1011" s="707"/>
      <c r="D1011" s="707"/>
      <c r="E1011" s="707"/>
      <c r="F1011" s="707"/>
      <c r="G1011" s="707"/>
      <c r="H1011" s="372"/>
      <c r="I1011" s="372"/>
      <c r="J1011" s="372"/>
      <c r="K1011" s="372"/>
      <c r="L1011" s="372"/>
      <c r="M1011" s="372"/>
      <c r="N1011" s="372"/>
      <c r="O1011" s="372"/>
      <c r="P1011" s="372"/>
      <c r="Q1011" s="372"/>
      <c r="R1011" s="372"/>
      <c r="S1011" s="372"/>
      <c r="T1011" s="372"/>
      <c r="U1011" s="109">
        <v>20.026704318898595</v>
      </c>
      <c r="V1011" s="109">
        <v>2.0580889206743649</v>
      </c>
      <c r="W1011" s="109">
        <v>28.876374078653896</v>
      </c>
      <c r="X1011" s="109">
        <v>10.800000000000011</v>
      </c>
      <c r="Y1011" s="109">
        <v>-0.63624936836264112</v>
      </c>
      <c r="Z1011" s="365">
        <v>2.0363100671232814</v>
      </c>
      <c r="AA1011" s="366">
        <f t="shared" si="85"/>
        <v>20.026704318898595</v>
      </c>
      <c r="AB1011" s="366">
        <f t="shared" si="86"/>
        <v>2.0580889206743649</v>
      </c>
      <c r="AC1011" s="366">
        <f t="shared" si="87"/>
        <v>28.876374078653896</v>
      </c>
      <c r="AD1011" s="366">
        <f t="shared" si="88"/>
        <v>10.800000000000011</v>
      </c>
      <c r="AE1011" s="366">
        <f t="shared" si="89"/>
        <v>-0.63624936836264112</v>
      </c>
      <c r="AF1011" s="367">
        <f t="shared" si="90"/>
        <v>2.0363100671232814</v>
      </c>
    </row>
    <row r="1012" spans="1:32" s="211" customFormat="1" ht="15" customHeight="1">
      <c r="A1012" s="209" t="s">
        <v>293</v>
      </c>
      <c r="B1012" s="210"/>
      <c r="C1012" s="210"/>
      <c r="D1012" s="210"/>
      <c r="E1012" s="210"/>
      <c r="F1012" s="210"/>
      <c r="G1012" s="210"/>
      <c r="H1012" s="210"/>
      <c r="I1012" s="210"/>
      <c r="J1012" s="210"/>
      <c r="K1012" s="210"/>
      <c r="L1012" s="210"/>
      <c r="M1012" s="210"/>
      <c r="N1012" s="210"/>
      <c r="O1012" s="210"/>
      <c r="P1012" s="210"/>
      <c r="Q1012" s="210"/>
      <c r="R1012" s="210"/>
      <c r="S1012" s="210"/>
      <c r="T1012" s="210"/>
      <c r="U1012" s="31">
        <v>43628.626772721072</v>
      </c>
      <c r="V1012" s="31">
        <v>99.684180160320651</v>
      </c>
      <c r="W1012" s="31">
        <v>38215.605839260817</v>
      </c>
      <c r="X1012" s="31">
        <v>497.12838702895039</v>
      </c>
      <c r="Y1012" s="31">
        <v>283.13053833519973</v>
      </c>
      <c r="Z1012" s="259">
        <v>4533.0778279357828</v>
      </c>
      <c r="AA1012" s="252">
        <f t="shared" si="85"/>
        <v>43628.626772721072</v>
      </c>
      <c r="AB1012" s="252">
        <f t="shared" si="86"/>
        <v>99.684180160320651</v>
      </c>
      <c r="AC1012" s="252">
        <f t="shared" si="87"/>
        <v>38215.605839260817</v>
      </c>
      <c r="AD1012" s="252">
        <f t="shared" si="88"/>
        <v>497.12838702895039</v>
      </c>
      <c r="AE1012" s="252">
        <f t="shared" si="89"/>
        <v>283.13053833519973</v>
      </c>
      <c r="AF1012" s="273">
        <f t="shared" si="90"/>
        <v>4533.0778279357828</v>
      </c>
    </row>
    <row r="1013" spans="1:32" s="2" customFormat="1" ht="15" customHeight="1">
      <c r="A1013" s="328"/>
      <c r="B1013" s="329"/>
      <c r="C1013" s="329"/>
      <c r="D1013" s="330"/>
      <c r="E1013" s="330"/>
      <c r="F1013" s="330"/>
      <c r="G1013" s="330"/>
      <c r="H1013" s="330"/>
      <c r="I1013" s="330"/>
      <c r="J1013" s="330"/>
      <c r="K1013" s="330"/>
      <c r="L1013" s="330"/>
      <c r="M1013" s="330"/>
      <c r="N1013" s="330"/>
      <c r="O1013" s="330"/>
      <c r="P1013" s="330"/>
      <c r="Q1013" s="330"/>
      <c r="R1013" s="330"/>
      <c r="S1013" s="330"/>
      <c r="T1013" s="330"/>
      <c r="U1013" s="9">
        <v>20.026704318898595</v>
      </c>
      <c r="V1013" s="9">
        <v>2.0580889206743649</v>
      </c>
      <c r="W1013" s="9">
        <v>28.876374078653896</v>
      </c>
      <c r="X1013" s="9">
        <v>10.800000000000011</v>
      </c>
      <c r="Y1013" s="9">
        <v>-0.63624936836264112</v>
      </c>
      <c r="Z1013" s="286">
        <v>2.0363100671232814</v>
      </c>
      <c r="AA1013" s="287">
        <f t="shared" si="85"/>
        <v>20.026704318898595</v>
      </c>
      <c r="AB1013" s="287">
        <f t="shared" si="86"/>
        <v>2.0580889206743649</v>
      </c>
      <c r="AC1013" s="287">
        <f t="shared" si="87"/>
        <v>28.876374078653896</v>
      </c>
      <c r="AD1013" s="287">
        <f t="shared" si="88"/>
        <v>10.800000000000011</v>
      </c>
      <c r="AE1013" s="287">
        <f t="shared" si="89"/>
        <v>-0.63624936836264112</v>
      </c>
      <c r="AF1013" s="288">
        <f t="shared" si="90"/>
        <v>2.0363100671232814</v>
      </c>
    </row>
    <row r="1014" spans="1:32" s="10" customFormat="1" ht="24.95" customHeight="1">
      <c r="A1014" s="721" t="s">
        <v>288</v>
      </c>
      <c r="B1014" s="721"/>
      <c r="C1014" s="721"/>
      <c r="D1014" s="721"/>
      <c r="E1014" s="721"/>
      <c r="F1014" s="721"/>
      <c r="G1014" s="721"/>
      <c r="H1014" s="111"/>
      <c r="I1014" s="111"/>
      <c r="J1014" s="111"/>
      <c r="K1014" s="111"/>
      <c r="L1014" s="111"/>
      <c r="M1014" s="111"/>
      <c r="N1014" s="111"/>
      <c r="O1014" s="111"/>
      <c r="P1014" s="111"/>
      <c r="Q1014" s="111"/>
      <c r="R1014" s="111"/>
      <c r="S1014" s="111"/>
      <c r="T1014" s="111"/>
      <c r="U1014" s="10">
        <v>20.026704318898595</v>
      </c>
      <c r="V1014" s="10">
        <v>2.0580889206743649</v>
      </c>
      <c r="W1014" s="10">
        <v>28.876374078653896</v>
      </c>
      <c r="X1014" s="10">
        <v>10.800000000000011</v>
      </c>
      <c r="Y1014" s="10">
        <v>-0.63624936836264112</v>
      </c>
      <c r="Z1014" s="264">
        <v>2.0363100671232814</v>
      </c>
      <c r="AA1014" s="13">
        <f t="shared" si="85"/>
        <v>20.026704318898595</v>
      </c>
      <c r="AB1014" s="13">
        <f t="shared" si="86"/>
        <v>2.0580889206743649</v>
      </c>
      <c r="AC1014" s="13">
        <f t="shared" si="87"/>
        <v>28.876374078653896</v>
      </c>
      <c r="AD1014" s="13">
        <f t="shared" si="88"/>
        <v>10.800000000000011</v>
      </c>
      <c r="AE1014" s="13">
        <f t="shared" si="89"/>
        <v>-0.63624936836264112</v>
      </c>
      <c r="AF1014" s="361">
        <f t="shared" si="90"/>
        <v>2.0363100671232814</v>
      </c>
    </row>
    <row r="1015" spans="1:32" s="37" customFormat="1" ht="15" customHeight="1">
      <c r="A1015" s="707" t="s">
        <v>5</v>
      </c>
      <c r="B1015" s="707"/>
      <c r="C1015" s="113"/>
      <c r="D1015" s="113"/>
      <c r="E1015" s="113"/>
      <c r="F1015" s="113"/>
      <c r="G1015" s="113"/>
      <c r="H1015" s="113"/>
      <c r="I1015" s="113"/>
      <c r="J1015" s="113"/>
      <c r="K1015" s="113"/>
      <c r="L1015" s="113"/>
      <c r="M1015" s="113"/>
      <c r="N1015" s="113"/>
      <c r="O1015" s="113"/>
      <c r="P1015" s="113"/>
      <c r="Q1015" s="113"/>
      <c r="R1015" s="113"/>
      <c r="S1015" s="113"/>
      <c r="T1015" s="113"/>
      <c r="U1015" s="37">
        <v>20.026704318898595</v>
      </c>
      <c r="V1015" s="37">
        <v>2.0580889206743649</v>
      </c>
      <c r="W1015" s="37">
        <v>28.876374078653896</v>
      </c>
      <c r="X1015" s="37">
        <v>10.800000000000011</v>
      </c>
      <c r="Y1015" s="37">
        <v>-0.63624936836264112</v>
      </c>
      <c r="Z1015" s="265">
        <v>2.0363100671232814</v>
      </c>
      <c r="AA1015" s="274">
        <f t="shared" si="85"/>
        <v>20.026704318898595</v>
      </c>
      <c r="AB1015" s="274">
        <f t="shared" si="86"/>
        <v>2.0580889206743649</v>
      </c>
      <c r="AC1015" s="274">
        <f t="shared" si="87"/>
        <v>28.876374078653896</v>
      </c>
      <c r="AD1015" s="274">
        <f t="shared" si="88"/>
        <v>10.800000000000011</v>
      </c>
      <c r="AE1015" s="274">
        <f t="shared" si="89"/>
        <v>-0.63624936836264112</v>
      </c>
      <c r="AF1015" s="275">
        <f t="shared" si="90"/>
        <v>2.0363100671232814</v>
      </c>
    </row>
    <row r="1016" spans="1:32" s="31" customFormat="1" ht="15" customHeight="1">
      <c r="A1016" s="722" t="s">
        <v>6</v>
      </c>
      <c r="B1016" s="738" t="s">
        <v>7</v>
      </c>
      <c r="C1016" s="724"/>
      <c r="D1016" s="735" t="s">
        <v>222</v>
      </c>
      <c r="E1016" s="735"/>
      <c r="F1016" s="735" t="s">
        <v>223</v>
      </c>
      <c r="G1016" s="736"/>
      <c r="H1016" s="226"/>
      <c r="I1016" s="226"/>
      <c r="J1016" s="226"/>
      <c r="K1016" s="226"/>
      <c r="L1016" s="226"/>
      <c r="M1016" s="226"/>
      <c r="N1016" s="226"/>
      <c r="O1016" s="226"/>
      <c r="P1016" s="226"/>
      <c r="Q1016" s="226"/>
      <c r="R1016" s="226"/>
      <c r="S1016" s="226"/>
      <c r="T1016" s="226"/>
      <c r="U1016" s="31">
        <v>20.026704318898595</v>
      </c>
      <c r="V1016" s="31">
        <v>2.0580889206743649</v>
      </c>
      <c r="W1016" s="31">
        <v>28.876374078653896</v>
      </c>
      <c r="X1016" s="31">
        <v>10.800000000000011</v>
      </c>
      <c r="Y1016" s="31">
        <v>-0.63624936836264112</v>
      </c>
      <c r="Z1016" s="259">
        <v>2.0363100671232814</v>
      </c>
      <c r="AA1016" s="252" t="e">
        <f t="shared" si="85"/>
        <v>#VALUE!</v>
      </c>
      <c r="AB1016" s="252">
        <f t="shared" si="86"/>
        <v>2.0580889206743649</v>
      </c>
      <c r="AC1016" s="252" t="e">
        <f t="shared" si="87"/>
        <v>#VALUE!</v>
      </c>
      <c r="AD1016" s="252">
        <f t="shared" si="88"/>
        <v>10.800000000000011</v>
      </c>
      <c r="AE1016" s="252" t="e">
        <f t="shared" si="89"/>
        <v>#VALUE!</v>
      </c>
      <c r="AF1016" s="273">
        <f t="shared" si="90"/>
        <v>2.0363100671232814</v>
      </c>
    </row>
    <row r="1017" spans="1:32" s="31" customFormat="1" ht="24.95" customHeight="1">
      <c r="A1017" s="723"/>
      <c r="B1017" s="238" t="s">
        <v>10</v>
      </c>
      <c r="C1017" s="239" t="s">
        <v>289</v>
      </c>
      <c r="D1017" s="240" t="s">
        <v>10</v>
      </c>
      <c r="E1017" s="239" t="s">
        <v>289</v>
      </c>
      <c r="F1017" s="240" t="s">
        <v>10</v>
      </c>
      <c r="G1017" s="241" t="s">
        <v>289</v>
      </c>
      <c r="H1017" s="226"/>
      <c r="I1017" s="226"/>
      <c r="J1017" s="226"/>
      <c r="K1017" s="226"/>
      <c r="L1017" s="226"/>
      <c r="M1017" s="226"/>
      <c r="N1017" s="226"/>
      <c r="O1017" s="226"/>
      <c r="P1017" s="226"/>
      <c r="Q1017" s="226"/>
      <c r="R1017" s="226"/>
      <c r="S1017" s="226"/>
      <c r="T1017" s="226"/>
      <c r="U1017" s="31">
        <v>20.026704318898595</v>
      </c>
      <c r="V1017" s="31">
        <v>2.0580889206743649</v>
      </c>
      <c r="W1017" s="31">
        <v>28.876374078653896</v>
      </c>
      <c r="X1017" s="31">
        <v>10.800000000000011</v>
      </c>
      <c r="Y1017" s="31">
        <v>-0.63624936836264112</v>
      </c>
      <c r="Z1017" s="259">
        <v>2.0363100671232814</v>
      </c>
      <c r="AA1017" s="252" t="e">
        <f t="shared" si="85"/>
        <v>#VALUE!</v>
      </c>
      <c r="AB1017" s="252" t="e">
        <f t="shared" si="86"/>
        <v>#VALUE!</v>
      </c>
      <c r="AC1017" s="252" t="e">
        <f t="shared" si="87"/>
        <v>#VALUE!</v>
      </c>
      <c r="AD1017" s="252" t="e">
        <f t="shared" si="88"/>
        <v>#VALUE!</v>
      </c>
      <c r="AE1017" s="252" t="e">
        <f t="shared" si="89"/>
        <v>#VALUE!</v>
      </c>
      <c r="AF1017" s="273" t="e">
        <f t="shared" si="90"/>
        <v>#VALUE!</v>
      </c>
    </row>
    <row r="1018" spans="1:32" s="31" customFormat="1" ht="20.100000000000001" customHeight="1">
      <c r="A1018" s="233">
        <v>1970</v>
      </c>
      <c r="B1018" s="228">
        <v>564.9</v>
      </c>
      <c r="C1018" s="246" t="s">
        <v>91</v>
      </c>
      <c r="D1018" s="46">
        <v>330.9</v>
      </c>
      <c r="E1018" s="118" t="s">
        <v>91</v>
      </c>
      <c r="F1018" s="46">
        <v>233.99999999999997</v>
      </c>
      <c r="G1018" s="230" t="s">
        <v>91</v>
      </c>
      <c r="H1018" s="119"/>
      <c r="I1018" s="119"/>
      <c r="J1018" s="119"/>
      <c r="K1018" s="119"/>
      <c r="L1018" s="119"/>
      <c r="M1018" s="119"/>
      <c r="N1018" s="119"/>
      <c r="O1018" s="119"/>
      <c r="P1018" s="119"/>
      <c r="Q1018" s="119"/>
      <c r="R1018" s="119"/>
      <c r="S1018" s="119"/>
      <c r="T1018" s="119"/>
      <c r="U1018" s="252">
        <f>B1018</f>
        <v>564.9</v>
      </c>
      <c r="V1018" s="31" t="e">
        <f>B1018/B1017*100-100</f>
        <v>#VALUE!</v>
      </c>
      <c r="W1018" s="31">
        <f t="shared" ref="W1018:W1059" si="98">D1018</f>
        <v>330.9</v>
      </c>
      <c r="X1018" s="31" t="e">
        <f t="shared" ref="X1018:X1059" si="99">D1018/D1017*100-100</f>
        <v>#VALUE!</v>
      </c>
      <c r="Y1018" s="31">
        <f t="shared" ref="Y1018:Y1059" si="100">F1018</f>
        <v>233.99999999999997</v>
      </c>
      <c r="Z1018" s="259" t="e">
        <f t="shared" ref="Z1018:Z1059" si="101">F1018/F1017*100-100</f>
        <v>#VALUE!</v>
      </c>
      <c r="AA1018" s="252">
        <f t="shared" si="85"/>
        <v>0</v>
      </c>
      <c r="AB1018" s="252" t="e">
        <f t="shared" si="86"/>
        <v>#VALUE!</v>
      </c>
      <c r="AC1018" s="252">
        <f t="shared" si="87"/>
        <v>0</v>
      </c>
      <c r="AD1018" s="252" t="e">
        <f t="shared" si="88"/>
        <v>#VALUE!</v>
      </c>
      <c r="AE1018" s="252">
        <f t="shared" si="89"/>
        <v>0</v>
      </c>
      <c r="AF1018" s="273" t="e">
        <f t="shared" si="90"/>
        <v>#VALUE!</v>
      </c>
    </row>
    <row r="1019" spans="1:32" s="31" customFormat="1" ht="20.100000000000001" customHeight="1">
      <c r="A1019" s="233">
        <v>1971</v>
      </c>
      <c r="B1019" s="228">
        <v>719.6</v>
      </c>
      <c r="C1019" s="246">
        <v>27.385377942998772</v>
      </c>
      <c r="D1019" s="46">
        <v>386.5</v>
      </c>
      <c r="E1019" s="118">
        <v>16.802659413720164</v>
      </c>
      <c r="F1019" s="46">
        <v>333.1</v>
      </c>
      <c r="G1019" s="230">
        <v>42.350427350427367</v>
      </c>
      <c r="H1019" s="119"/>
      <c r="I1019" s="119"/>
      <c r="J1019" s="119"/>
      <c r="K1019" s="119"/>
      <c r="L1019" s="119"/>
      <c r="M1019" s="119"/>
      <c r="N1019" s="119"/>
      <c r="O1019" s="119"/>
      <c r="P1019" s="119"/>
      <c r="Q1019" s="119"/>
      <c r="R1019" s="119"/>
      <c r="S1019" s="119"/>
      <c r="T1019" s="119"/>
      <c r="U1019" s="31">
        <f t="shared" ref="U1019:U1059" si="102">B1019</f>
        <v>719.6</v>
      </c>
      <c r="V1019" s="31">
        <f t="shared" ref="V1019:V1059" si="103">B1019/B1018*100-100</f>
        <v>27.385377942998772</v>
      </c>
      <c r="W1019" s="31">
        <f t="shared" si="98"/>
        <v>386.5</v>
      </c>
      <c r="X1019" s="31">
        <f t="shared" si="99"/>
        <v>16.802659413720164</v>
      </c>
      <c r="Y1019" s="31">
        <f t="shared" si="100"/>
        <v>333.1</v>
      </c>
      <c r="Z1019" s="259">
        <f t="shared" si="101"/>
        <v>42.350427350427367</v>
      </c>
      <c r="AA1019" s="252">
        <f t="shared" si="85"/>
        <v>0</v>
      </c>
      <c r="AB1019" s="252">
        <f t="shared" si="86"/>
        <v>0</v>
      </c>
      <c r="AC1019" s="252">
        <f t="shared" si="87"/>
        <v>0</v>
      </c>
      <c r="AD1019" s="252">
        <f t="shared" si="88"/>
        <v>0</v>
      </c>
      <c r="AE1019" s="252">
        <f t="shared" si="89"/>
        <v>0</v>
      </c>
      <c r="AF1019" s="273">
        <f t="shared" si="90"/>
        <v>0</v>
      </c>
    </row>
    <row r="1020" spans="1:32" s="31" customFormat="1" ht="20.100000000000001" customHeight="1">
      <c r="A1020" s="233" t="s">
        <v>55</v>
      </c>
      <c r="B1020" s="228">
        <v>1410.1</v>
      </c>
      <c r="C1020" s="246">
        <v>95.956086714841575</v>
      </c>
      <c r="D1020" s="46">
        <v>1006.3000000000001</v>
      </c>
      <c r="E1020" s="118">
        <v>160.36222509702458</v>
      </c>
      <c r="F1020" s="46">
        <v>403.79999999999995</v>
      </c>
      <c r="G1020" s="230">
        <v>21.224857400180099</v>
      </c>
      <c r="H1020" s="119"/>
      <c r="I1020" s="119"/>
      <c r="J1020" s="119"/>
      <c r="K1020" s="119"/>
      <c r="L1020" s="119"/>
      <c r="M1020" s="119"/>
      <c r="N1020" s="119"/>
      <c r="O1020" s="119"/>
      <c r="P1020" s="119"/>
      <c r="Q1020" s="119"/>
      <c r="R1020" s="119"/>
      <c r="S1020" s="119"/>
      <c r="T1020" s="119"/>
      <c r="U1020" s="31">
        <f t="shared" si="102"/>
        <v>1410.1</v>
      </c>
      <c r="V1020" s="31">
        <f t="shared" si="103"/>
        <v>95.956086714841575</v>
      </c>
      <c r="W1020" s="31">
        <f t="shared" si="98"/>
        <v>1006.3000000000001</v>
      </c>
      <c r="X1020" s="31">
        <f t="shared" si="99"/>
        <v>160.36222509702458</v>
      </c>
      <c r="Y1020" s="31">
        <f t="shared" si="100"/>
        <v>403.79999999999995</v>
      </c>
      <c r="Z1020" s="259">
        <f t="shared" si="101"/>
        <v>21.224857400180099</v>
      </c>
      <c r="AA1020" s="252">
        <f t="shared" si="85"/>
        <v>0</v>
      </c>
      <c r="AB1020" s="252">
        <f t="shared" si="86"/>
        <v>0</v>
      </c>
      <c r="AC1020" s="252">
        <f t="shared" si="87"/>
        <v>0</v>
      </c>
      <c r="AD1020" s="252">
        <f t="shared" si="88"/>
        <v>0</v>
      </c>
      <c r="AE1020" s="252">
        <f t="shared" si="89"/>
        <v>0</v>
      </c>
      <c r="AF1020" s="273">
        <f t="shared" si="90"/>
        <v>0</v>
      </c>
    </row>
    <row r="1021" spans="1:32" s="31" customFormat="1" ht="20.100000000000001" customHeight="1">
      <c r="A1021" s="233">
        <v>1973</v>
      </c>
      <c r="B1021" s="228">
        <v>1495.6</v>
      </c>
      <c r="C1021" s="246">
        <v>6.0633997588823547</v>
      </c>
      <c r="D1021" s="46">
        <v>918.7</v>
      </c>
      <c r="E1021" s="118">
        <v>-8.7051575077014718</v>
      </c>
      <c r="F1021" s="46">
        <v>576.9</v>
      </c>
      <c r="G1021" s="230">
        <v>42.867756315007426</v>
      </c>
      <c r="H1021" s="119"/>
      <c r="I1021" s="119"/>
      <c r="J1021" s="119"/>
      <c r="K1021" s="119"/>
      <c r="L1021" s="119"/>
      <c r="M1021" s="119"/>
      <c r="N1021" s="119"/>
      <c r="O1021" s="119"/>
      <c r="P1021" s="119"/>
      <c r="Q1021" s="119"/>
      <c r="R1021" s="119"/>
      <c r="S1021" s="119"/>
      <c r="T1021" s="119"/>
      <c r="U1021" s="31">
        <f t="shared" si="102"/>
        <v>1495.6</v>
      </c>
      <c r="V1021" s="31">
        <f t="shared" si="103"/>
        <v>6.0633997588823547</v>
      </c>
      <c r="W1021" s="31">
        <f t="shared" si="98"/>
        <v>918.7</v>
      </c>
      <c r="X1021" s="31">
        <f t="shared" si="99"/>
        <v>-8.7051575077014718</v>
      </c>
      <c r="Y1021" s="31">
        <f t="shared" si="100"/>
        <v>576.9</v>
      </c>
      <c r="Z1021" s="259">
        <f t="shared" si="101"/>
        <v>42.867756315007426</v>
      </c>
      <c r="AA1021" s="252">
        <f t="shared" si="85"/>
        <v>0</v>
      </c>
      <c r="AB1021" s="252">
        <f t="shared" si="86"/>
        <v>0</v>
      </c>
      <c r="AC1021" s="252">
        <f t="shared" si="87"/>
        <v>0</v>
      </c>
      <c r="AD1021" s="252">
        <f t="shared" si="88"/>
        <v>0</v>
      </c>
      <c r="AE1021" s="252">
        <f t="shared" si="89"/>
        <v>0</v>
      </c>
      <c r="AF1021" s="273">
        <f t="shared" si="90"/>
        <v>0</v>
      </c>
    </row>
    <row r="1022" spans="1:32" s="31" customFormat="1" ht="20.100000000000001" customHeight="1">
      <c r="A1022" s="233">
        <v>1974</v>
      </c>
      <c r="B1022" s="228">
        <v>2791.5</v>
      </c>
      <c r="C1022" s="246">
        <v>86.647499331372046</v>
      </c>
      <c r="D1022" s="46">
        <v>1709.7999999999997</v>
      </c>
      <c r="E1022" s="118">
        <v>86.110808751496648</v>
      </c>
      <c r="F1022" s="46">
        <v>1081.7</v>
      </c>
      <c r="G1022" s="230">
        <v>87.502166753336809</v>
      </c>
      <c r="H1022" s="119"/>
      <c r="I1022" s="119"/>
      <c r="J1022" s="119"/>
      <c r="K1022" s="119"/>
      <c r="L1022" s="119"/>
      <c r="M1022" s="119"/>
      <c r="N1022" s="119"/>
      <c r="O1022" s="119"/>
      <c r="P1022" s="119"/>
      <c r="Q1022" s="119"/>
      <c r="R1022" s="119"/>
      <c r="S1022" s="119"/>
      <c r="T1022" s="119"/>
      <c r="U1022" s="31">
        <f t="shared" si="102"/>
        <v>2791.5</v>
      </c>
      <c r="V1022" s="31">
        <f t="shared" si="103"/>
        <v>86.647499331372046</v>
      </c>
      <c r="W1022" s="31">
        <f t="shared" si="98"/>
        <v>1709.7999999999997</v>
      </c>
      <c r="X1022" s="31">
        <f t="shared" si="99"/>
        <v>86.110808751496648</v>
      </c>
      <c r="Y1022" s="31">
        <f t="shared" si="100"/>
        <v>1081.7</v>
      </c>
      <c r="Z1022" s="259">
        <f t="shared" si="101"/>
        <v>87.502166753336809</v>
      </c>
      <c r="AA1022" s="252">
        <f t="shared" si="85"/>
        <v>0</v>
      </c>
      <c r="AB1022" s="252">
        <f t="shared" si="86"/>
        <v>0</v>
      </c>
      <c r="AC1022" s="252">
        <f t="shared" si="87"/>
        <v>0</v>
      </c>
      <c r="AD1022" s="252">
        <f t="shared" si="88"/>
        <v>0</v>
      </c>
      <c r="AE1022" s="252">
        <f t="shared" si="89"/>
        <v>0</v>
      </c>
      <c r="AF1022" s="273">
        <f t="shared" si="90"/>
        <v>0</v>
      </c>
    </row>
    <row r="1023" spans="1:32" s="31" customFormat="1" ht="20.100000000000001" customHeight="1">
      <c r="A1023" s="233">
        <v>1975</v>
      </c>
      <c r="B1023" s="228">
        <v>5176.0999999999995</v>
      </c>
      <c r="C1023" s="246">
        <v>85.423607379545018</v>
      </c>
      <c r="D1023" s="46">
        <v>2783.8999999999996</v>
      </c>
      <c r="E1023" s="118">
        <v>62.820212890396533</v>
      </c>
      <c r="F1023" s="46">
        <v>2392.1999999999998</v>
      </c>
      <c r="G1023" s="230">
        <v>121.15189054266429</v>
      </c>
      <c r="H1023" s="119"/>
      <c r="I1023" s="119"/>
      <c r="J1023" s="119"/>
      <c r="K1023" s="119"/>
      <c r="L1023" s="119"/>
      <c r="M1023" s="119"/>
      <c r="N1023" s="119"/>
      <c r="O1023" s="119"/>
      <c r="P1023" s="119"/>
      <c r="Q1023" s="119"/>
      <c r="R1023" s="119"/>
      <c r="S1023" s="119"/>
      <c r="T1023" s="119"/>
      <c r="U1023" s="31">
        <f t="shared" si="102"/>
        <v>5176.0999999999995</v>
      </c>
      <c r="V1023" s="31">
        <f t="shared" si="103"/>
        <v>85.423607379545018</v>
      </c>
      <c r="W1023" s="31">
        <f t="shared" si="98"/>
        <v>2783.8999999999996</v>
      </c>
      <c r="X1023" s="31">
        <f t="shared" si="99"/>
        <v>62.820212890396533</v>
      </c>
      <c r="Y1023" s="31">
        <f t="shared" si="100"/>
        <v>2392.1999999999998</v>
      </c>
      <c r="Z1023" s="259">
        <f t="shared" si="101"/>
        <v>121.15189054266429</v>
      </c>
      <c r="AA1023" s="252">
        <f t="shared" si="85"/>
        <v>0</v>
      </c>
      <c r="AB1023" s="252">
        <f t="shared" si="86"/>
        <v>0</v>
      </c>
      <c r="AC1023" s="252">
        <f t="shared" si="87"/>
        <v>0</v>
      </c>
      <c r="AD1023" s="252">
        <f t="shared" si="88"/>
        <v>0</v>
      </c>
      <c r="AE1023" s="252">
        <f t="shared" si="89"/>
        <v>0</v>
      </c>
      <c r="AF1023" s="273">
        <f t="shared" si="90"/>
        <v>0</v>
      </c>
    </row>
    <row r="1024" spans="1:32" s="31" customFormat="1" ht="20.100000000000001" customHeight="1">
      <c r="A1024" s="233">
        <v>1976</v>
      </c>
      <c r="B1024" s="228">
        <v>6634.7999999999993</v>
      </c>
      <c r="C1024" s="246">
        <v>28.181449353760541</v>
      </c>
      <c r="D1024" s="46">
        <v>3566.7</v>
      </c>
      <c r="E1024" s="118">
        <v>28.118826107259622</v>
      </c>
      <c r="F1024" s="46">
        <v>3068.1</v>
      </c>
      <c r="G1024" s="230">
        <v>28.254326561324319</v>
      </c>
      <c r="H1024" s="119"/>
      <c r="I1024" s="119"/>
      <c r="J1024" s="119"/>
      <c r="K1024" s="119"/>
      <c r="L1024" s="119"/>
      <c r="M1024" s="119"/>
      <c r="N1024" s="119"/>
      <c r="O1024" s="119"/>
      <c r="P1024" s="119"/>
      <c r="Q1024" s="119"/>
      <c r="R1024" s="119"/>
      <c r="S1024" s="119"/>
      <c r="T1024" s="119"/>
      <c r="U1024" s="31">
        <f t="shared" si="102"/>
        <v>6634.7999999999993</v>
      </c>
      <c r="V1024" s="31">
        <f t="shared" si="103"/>
        <v>28.181449353760541</v>
      </c>
      <c r="W1024" s="31">
        <f t="shared" si="98"/>
        <v>3566.7</v>
      </c>
      <c r="X1024" s="31">
        <f t="shared" si="99"/>
        <v>28.118826107259622</v>
      </c>
      <c r="Y1024" s="31">
        <f t="shared" si="100"/>
        <v>3068.1</v>
      </c>
      <c r="Z1024" s="259">
        <f t="shared" si="101"/>
        <v>28.254326561324319</v>
      </c>
      <c r="AA1024" s="252">
        <f t="shared" si="85"/>
        <v>0</v>
      </c>
      <c r="AB1024" s="252">
        <f t="shared" si="86"/>
        <v>0</v>
      </c>
      <c r="AC1024" s="252">
        <f t="shared" si="87"/>
        <v>0</v>
      </c>
      <c r="AD1024" s="252">
        <f t="shared" si="88"/>
        <v>0</v>
      </c>
      <c r="AE1024" s="252">
        <f t="shared" si="89"/>
        <v>0</v>
      </c>
      <c r="AF1024" s="273">
        <f t="shared" si="90"/>
        <v>0</v>
      </c>
    </row>
    <row r="1025" spans="1:32" s="31" customFormat="1" ht="20.100000000000001" customHeight="1">
      <c r="A1025" s="233">
        <v>1977</v>
      </c>
      <c r="B1025" s="228">
        <v>9170.7999999999993</v>
      </c>
      <c r="C1025" s="246">
        <v>38.222704527642151</v>
      </c>
      <c r="D1025" s="46">
        <v>4732.7999999999993</v>
      </c>
      <c r="E1025" s="118">
        <v>32.694086971149801</v>
      </c>
      <c r="F1025" s="46">
        <v>4438</v>
      </c>
      <c r="G1025" s="230">
        <v>44.649783253479342</v>
      </c>
      <c r="H1025" s="119"/>
      <c r="I1025" s="119"/>
      <c r="J1025" s="119"/>
      <c r="K1025" s="119"/>
      <c r="L1025" s="119"/>
      <c r="M1025" s="119"/>
      <c r="N1025" s="119"/>
      <c r="O1025" s="119"/>
      <c r="P1025" s="119"/>
      <c r="Q1025" s="119"/>
      <c r="R1025" s="119"/>
      <c r="S1025" s="119"/>
      <c r="T1025" s="119"/>
      <c r="U1025" s="31">
        <f t="shared" si="102"/>
        <v>9170.7999999999993</v>
      </c>
      <c r="V1025" s="31">
        <f t="shared" si="103"/>
        <v>38.222704527642151</v>
      </c>
      <c r="W1025" s="31">
        <f t="shared" si="98"/>
        <v>4732.7999999999993</v>
      </c>
      <c r="X1025" s="31">
        <f t="shared" si="99"/>
        <v>32.694086971149801</v>
      </c>
      <c r="Y1025" s="31">
        <f t="shared" si="100"/>
        <v>4438</v>
      </c>
      <c r="Z1025" s="259">
        <f t="shared" si="101"/>
        <v>44.649783253479342</v>
      </c>
      <c r="AA1025" s="252">
        <f t="shared" si="85"/>
        <v>0</v>
      </c>
      <c r="AB1025" s="252">
        <f t="shared" si="86"/>
        <v>0</v>
      </c>
      <c r="AC1025" s="252">
        <f t="shared" si="87"/>
        <v>0</v>
      </c>
      <c r="AD1025" s="252">
        <f t="shared" si="88"/>
        <v>0</v>
      </c>
      <c r="AE1025" s="252">
        <f t="shared" si="89"/>
        <v>0</v>
      </c>
      <c r="AF1025" s="273">
        <f t="shared" si="90"/>
        <v>0</v>
      </c>
    </row>
    <row r="1026" spans="1:32" s="31" customFormat="1" ht="20.100000000000001" customHeight="1">
      <c r="A1026" s="233">
        <v>1978</v>
      </c>
      <c r="B1026" s="228">
        <v>12027.9</v>
      </c>
      <c r="C1026" s="246">
        <v>31.154315872115859</v>
      </c>
      <c r="D1026" s="46">
        <v>6799.7999999999993</v>
      </c>
      <c r="E1026" s="118">
        <v>43.673935091277912</v>
      </c>
      <c r="F1026" s="46">
        <v>5228.1000000000004</v>
      </c>
      <c r="G1026" s="230">
        <v>17.803064443442992</v>
      </c>
      <c r="H1026" s="119"/>
      <c r="I1026" s="119"/>
      <c r="J1026" s="119"/>
      <c r="K1026" s="119"/>
      <c r="L1026" s="119"/>
      <c r="M1026" s="119"/>
      <c r="N1026" s="119"/>
      <c r="O1026" s="119"/>
      <c r="P1026" s="119"/>
      <c r="Q1026" s="119"/>
      <c r="R1026" s="119"/>
      <c r="S1026" s="119"/>
      <c r="T1026" s="119"/>
      <c r="U1026" s="31">
        <f t="shared" si="102"/>
        <v>12027.9</v>
      </c>
      <c r="V1026" s="31">
        <f t="shared" si="103"/>
        <v>31.154315872115859</v>
      </c>
      <c r="W1026" s="31">
        <f t="shared" si="98"/>
        <v>6799.7999999999993</v>
      </c>
      <c r="X1026" s="31">
        <f t="shared" si="99"/>
        <v>43.673935091277912</v>
      </c>
      <c r="Y1026" s="31">
        <f t="shared" si="100"/>
        <v>5228.1000000000004</v>
      </c>
      <c r="Z1026" s="259">
        <f t="shared" si="101"/>
        <v>17.803064443442992</v>
      </c>
      <c r="AA1026" s="252">
        <f t="shared" si="85"/>
        <v>0</v>
      </c>
      <c r="AB1026" s="252">
        <f t="shared" si="86"/>
        <v>0</v>
      </c>
      <c r="AC1026" s="252">
        <f t="shared" si="87"/>
        <v>0</v>
      </c>
      <c r="AD1026" s="252">
        <f t="shared" si="88"/>
        <v>0</v>
      </c>
      <c r="AE1026" s="252">
        <f t="shared" si="89"/>
        <v>0</v>
      </c>
      <c r="AF1026" s="273">
        <f t="shared" si="90"/>
        <v>0</v>
      </c>
    </row>
    <row r="1027" spans="1:32" s="31" customFormat="1" ht="20.100000000000001" customHeight="1">
      <c r="A1027" s="233">
        <v>1979</v>
      </c>
      <c r="B1027" s="228">
        <v>17252</v>
      </c>
      <c r="C1027" s="246">
        <v>43.4331845126747</v>
      </c>
      <c r="D1027" s="46">
        <v>12034.9</v>
      </c>
      <c r="E1027" s="118">
        <v>76.989029089090877</v>
      </c>
      <c r="F1027" s="46">
        <v>5217.1000000000004</v>
      </c>
      <c r="G1027" s="230">
        <v>-0.21040148428683381</v>
      </c>
      <c r="H1027" s="119"/>
      <c r="I1027" s="119"/>
      <c r="J1027" s="119"/>
      <c r="K1027" s="119"/>
      <c r="L1027" s="119"/>
      <c r="M1027" s="119"/>
      <c r="N1027" s="119"/>
      <c r="O1027" s="119"/>
      <c r="P1027" s="119"/>
      <c r="Q1027" s="119"/>
      <c r="R1027" s="119"/>
      <c r="S1027" s="119"/>
      <c r="T1027" s="119"/>
      <c r="U1027" s="31">
        <f t="shared" si="102"/>
        <v>17252</v>
      </c>
      <c r="V1027" s="31">
        <f t="shared" si="103"/>
        <v>43.4331845126747</v>
      </c>
      <c r="W1027" s="31">
        <f t="shared" si="98"/>
        <v>12034.9</v>
      </c>
      <c r="X1027" s="31">
        <f t="shared" si="99"/>
        <v>76.989029089090877</v>
      </c>
      <c r="Y1027" s="31">
        <f t="shared" si="100"/>
        <v>5217.1000000000004</v>
      </c>
      <c r="Z1027" s="259">
        <f t="shared" si="101"/>
        <v>-0.21040148428683381</v>
      </c>
      <c r="AA1027" s="252">
        <f t="shared" ref="AA1027:AA1089" si="104">U1027-B1027</f>
        <v>0</v>
      </c>
      <c r="AB1027" s="252">
        <f t="shared" ref="AB1027:AB1089" si="105">V1027-C1027</f>
        <v>0</v>
      </c>
      <c r="AC1027" s="252">
        <f t="shared" ref="AC1027:AC1089" si="106">W1027-D1027</f>
        <v>0</v>
      </c>
      <c r="AD1027" s="252">
        <f t="shared" ref="AD1027:AD1089" si="107">X1027-E1027</f>
        <v>0</v>
      </c>
      <c r="AE1027" s="252">
        <f t="shared" ref="AE1027:AE1089" si="108">Y1027-F1027</f>
        <v>0</v>
      </c>
      <c r="AF1027" s="273">
        <f t="shared" ref="AF1027:AF1089" si="109">Z1027-G1027</f>
        <v>0</v>
      </c>
    </row>
    <row r="1028" spans="1:32" s="31" customFormat="1" ht="20.100000000000001" customHeight="1">
      <c r="A1028" s="233">
        <v>1980</v>
      </c>
      <c r="B1028" s="228">
        <v>19279.900000000001</v>
      </c>
      <c r="C1028" s="246">
        <v>11.754579179225601</v>
      </c>
      <c r="D1028" s="46">
        <v>13868.2</v>
      </c>
      <c r="E1028" s="118">
        <v>15.23319678601402</v>
      </c>
      <c r="F1028" s="46">
        <v>5411.7</v>
      </c>
      <c r="G1028" s="230">
        <v>3.7300415939890001</v>
      </c>
      <c r="H1028" s="119"/>
      <c r="I1028" s="119"/>
      <c r="J1028" s="119"/>
      <c r="K1028" s="119"/>
      <c r="L1028" s="119"/>
      <c r="M1028" s="119"/>
      <c r="N1028" s="119"/>
      <c r="O1028" s="119"/>
      <c r="P1028" s="119"/>
      <c r="Q1028" s="119"/>
      <c r="R1028" s="119"/>
      <c r="S1028" s="119"/>
      <c r="T1028" s="119"/>
      <c r="U1028" s="31">
        <f t="shared" si="102"/>
        <v>19279.900000000001</v>
      </c>
      <c r="V1028" s="31">
        <f t="shared" si="103"/>
        <v>11.754579179225601</v>
      </c>
      <c r="W1028" s="31">
        <f t="shared" si="98"/>
        <v>13868.2</v>
      </c>
      <c r="X1028" s="31">
        <f t="shared" si="99"/>
        <v>15.23319678601402</v>
      </c>
      <c r="Y1028" s="31">
        <f t="shared" si="100"/>
        <v>5411.7</v>
      </c>
      <c r="Z1028" s="259">
        <f t="shared" si="101"/>
        <v>3.7300415939890001</v>
      </c>
      <c r="AA1028" s="252">
        <f t="shared" si="104"/>
        <v>0</v>
      </c>
      <c r="AB1028" s="252">
        <f t="shared" si="105"/>
        <v>0</v>
      </c>
      <c r="AC1028" s="252">
        <f t="shared" si="106"/>
        <v>0</v>
      </c>
      <c r="AD1028" s="252">
        <f t="shared" si="107"/>
        <v>0</v>
      </c>
      <c r="AE1028" s="252">
        <f t="shared" si="108"/>
        <v>0</v>
      </c>
      <c r="AF1028" s="273">
        <f t="shared" si="109"/>
        <v>0</v>
      </c>
    </row>
    <row r="1029" spans="1:32" s="31" customFormat="1" ht="20.100000000000001" customHeight="1">
      <c r="A1029" s="233">
        <v>1981</v>
      </c>
      <c r="B1029" s="228">
        <v>17828</v>
      </c>
      <c r="C1029" s="246">
        <v>-7.5306407190908686</v>
      </c>
      <c r="D1029" s="46">
        <v>11574.300000000001</v>
      </c>
      <c r="E1029" s="118">
        <v>-16.540719055104475</v>
      </c>
      <c r="F1029" s="46">
        <v>6253.7</v>
      </c>
      <c r="G1029" s="230">
        <v>15.558881682280983</v>
      </c>
      <c r="H1029" s="119"/>
      <c r="I1029" s="119"/>
      <c r="J1029" s="119"/>
      <c r="K1029" s="119"/>
      <c r="L1029" s="119"/>
      <c r="M1029" s="119"/>
      <c r="N1029" s="119"/>
      <c r="O1029" s="119"/>
      <c r="P1029" s="119"/>
      <c r="Q1029" s="119"/>
      <c r="R1029" s="119"/>
      <c r="S1029" s="119"/>
      <c r="T1029" s="119"/>
      <c r="U1029" s="31">
        <f t="shared" si="102"/>
        <v>17828</v>
      </c>
      <c r="V1029" s="31">
        <f t="shared" si="103"/>
        <v>-7.5306407190908686</v>
      </c>
      <c r="W1029" s="31">
        <f t="shared" si="98"/>
        <v>11574.300000000001</v>
      </c>
      <c r="X1029" s="31">
        <f t="shared" si="99"/>
        <v>-16.540719055104475</v>
      </c>
      <c r="Y1029" s="31">
        <f t="shared" si="100"/>
        <v>6253.7</v>
      </c>
      <c r="Z1029" s="259">
        <f t="shared" si="101"/>
        <v>15.558881682280983</v>
      </c>
      <c r="AA1029" s="252">
        <f t="shared" si="104"/>
        <v>0</v>
      </c>
      <c r="AB1029" s="252">
        <f t="shared" si="105"/>
        <v>0</v>
      </c>
      <c r="AC1029" s="252">
        <f t="shared" si="106"/>
        <v>0</v>
      </c>
      <c r="AD1029" s="252">
        <f t="shared" si="107"/>
        <v>0</v>
      </c>
      <c r="AE1029" s="252">
        <f t="shared" si="108"/>
        <v>0</v>
      </c>
      <c r="AF1029" s="273">
        <f t="shared" si="109"/>
        <v>0</v>
      </c>
    </row>
    <row r="1030" spans="1:32" s="31" customFormat="1" ht="20.100000000000001" customHeight="1">
      <c r="A1030" s="233">
        <v>1982</v>
      </c>
      <c r="B1030" s="228">
        <v>19181.8</v>
      </c>
      <c r="C1030" s="246">
        <v>7.5936728741305757</v>
      </c>
      <c r="D1030" s="46">
        <v>12251.8</v>
      </c>
      <c r="E1030" s="118">
        <v>5.8534857399583444</v>
      </c>
      <c r="F1030" s="46">
        <v>6930</v>
      </c>
      <c r="G1030" s="230">
        <v>10.81439787645715</v>
      </c>
      <c r="H1030" s="119"/>
      <c r="I1030" s="119"/>
      <c r="J1030" s="119"/>
      <c r="K1030" s="119"/>
      <c r="L1030" s="119"/>
      <c r="M1030" s="119"/>
      <c r="N1030" s="119"/>
      <c r="O1030" s="119"/>
      <c r="P1030" s="119"/>
      <c r="Q1030" s="119"/>
      <c r="R1030" s="119"/>
      <c r="S1030" s="119"/>
      <c r="T1030" s="119"/>
      <c r="U1030" s="31">
        <f t="shared" si="102"/>
        <v>19181.8</v>
      </c>
      <c r="V1030" s="31">
        <f t="shared" si="103"/>
        <v>7.5936728741305757</v>
      </c>
      <c r="W1030" s="31">
        <f t="shared" si="98"/>
        <v>12251.8</v>
      </c>
      <c r="X1030" s="31">
        <f t="shared" si="99"/>
        <v>5.8534857399583444</v>
      </c>
      <c r="Y1030" s="31">
        <f t="shared" si="100"/>
        <v>6930</v>
      </c>
      <c r="Z1030" s="259">
        <f t="shared" si="101"/>
        <v>10.81439787645715</v>
      </c>
      <c r="AA1030" s="252">
        <f t="shared" si="104"/>
        <v>0</v>
      </c>
      <c r="AB1030" s="252">
        <f t="shared" si="105"/>
        <v>0</v>
      </c>
      <c r="AC1030" s="252">
        <f t="shared" si="106"/>
        <v>0</v>
      </c>
      <c r="AD1030" s="252">
        <f t="shared" si="107"/>
        <v>0</v>
      </c>
      <c r="AE1030" s="252">
        <f t="shared" si="108"/>
        <v>0</v>
      </c>
      <c r="AF1030" s="273">
        <f t="shared" si="109"/>
        <v>0</v>
      </c>
    </row>
    <row r="1031" spans="1:32" s="31" customFormat="1" ht="20.100000000000001" customHeight="1">
      <c r="A1031" s="233">
        <v>1983</v>
      </c>
      <c r="B1031" s="228">
        <v>14082.7</v>
      </c>
      <c r="C1031" s="246">
        <v>-26.583010979157322</v>
      </c>
      <c r="D1031" s="46">
        <v>7795.4</v>
      </c>
      <c r="E1031" s="118">
        <v>-36.373430842814933</v>
      </c>
      <c r="F1031" s="46">
        <v>6287.3</v>
      </c>
      <c r="G1031" s="230">
        <v>-9.2741702741702738</v>
      </c>
      <c r="H1031" s="119"/>
      <c r="I1031" s="119"/>
      <c r="J1031" s="119"/>
      <c r="K1031" s="119"/>
      <c r="L1031" s="119"/>
      <c r="M1031" s="119"/>
      <c r="N1031" s="119"/>
      <c r="O1031" s="119"/>
      <c r="P1031" s="119"/>
      <c r="Q1031" s="119"/>
      <c r="R1031" s="119"/>
      <c r="S1031" s="119"/>
      <c r="T1031" s="119"/>
      <c r="U1031" s="31">
        <f t="shared" si="102"/>
        <v>14082.7</v>
      </c>
      <c r="V1031" s="31">
        <f t="shared" si="103"/>
        <v>-26.583010979157322</v>
      </c>
      <c r="W1031" s="31">
        <f t="shared" si="98"/>
        <v>7795.4</v>
      </c>
      <c r="X1031" s="31">
        <f t="shared" si="99"/>
        <v>-36.373430842814933</v>
      </c>
      <c r="Y1031" s="31">
        <f t="shared" si="100"/>
        <v>6287.3</v>
      </c>
      <c r="Z1031" s="259">
        <f t="shared" si="101"/>
        <v>-9.2741702741702738</v>
      </c>
      <c r="AA1031" s="252">
        <f t="shared" si="104"/>
        <v>0</v>
      </c>
      <c r="AB1031" s="252">
        <f t="shared" si="105"/>
        <v>0</v>
      </c>
      <c r="AC1031" s="252">
        <f t="shared" si="106"/>
        <v>0</v>
      </c>
      <c r="AD1031" s="252">
        <f t="shared" si="107"/>
        <v>0</v>
      </c>
      <c r="AE1031" s="252">
        <f t="shared" si="108"/>
        <v>0</v>
      </c>
      <c r="AF1031" s="273">
        <f t="shared" si="109"/>
        <v>0</v>
      </c>
    </row>
    <row r="1032" spans="1:32" s="31" customFormat="1" ht="20.100000000000001" customHeight="1">
      <c r="A1032" s="233">
        <v>1984</v>
      </c>
      <c r="B1032" s="228">
        <v>15492.6</v>
      </c>
      <c r="C1032" s="246">
        <v>10.01157448500642</v>
      </c>
      <c r="D1032" s="46">
        <v>10169</v>
      </c>
      <c r="E1032" s="118">
        <v>30.448726171844925</v>
      </c>
      <c r="F1032" s="46">
        <v>5323.6</v>
      </c>
      <c r="G1032" s="230">
        <v>-15.327724142318644</v>
      </c>
      <c r="H1032" s="119"/>
      <c r="I1032" s="119"/>
      <c r="J1032" s="119"/>
      <c r="K1032" s="119"/>
      <c r="L1032" s="119"/>
      <c r="M1032" s="119"/>
      <c r="N1032" s="119"/>
      <c r="O1032" s="119"/>
      <c r="P1032" s="119"/>
      <c r="Q1032" s="119"/>
      <c r="R1032" s="119"/>
      <c r="S1032" s="119"/>
      <c r="T1032" s="119"/>
      <c r="U1032" s="31">
        <f t="shared" si="102"/>
        <v>15492.6</v>
      </c>
      <c r="V1032" s="31">
        <f t="shared" si="103"/>
        <v>10.01157448500642</v>
      </c>
      <c r="W1032" s="31">
        <f t="shared" si="98"/>
        <v>10169</v>
      </c>
      <c r="X1032" s="31">
        <f t="shared" si="99"/>
        <v>30.448726171844925</v>
      </c>
      <c r="Y1032" s="31">
        <f t="shared" si="100"/>
        <v>5323.6</v>
      </c>
      <c r="Z1032" s="259">
        <f t="shared" si="101"/>
        <v>-15.327724142318644</v>
      </c>
      <c r="AA1032" s="252">
        <f t="shared" si="104"/>
        <v>0</v>
      </c>
      <c r="AB1032" s="252">
        <f t="shared" si="105"/>
        <v>0</v>
      </c>
      <c r="AC1032" s="252">
        <f t="shared" si="106"/>
        <v>0</v>
      </c>
      <c r="AD1032" s="252">
        <f t="shared" si="107"/>
        <v>0</v>
      </c>
      <c r="AE1032" s="252">
        <f t="shared" si="108"/>
        <v>0</v>
      </c>
      <c r="AF1032" s="273">
        <f t="shared" si="109"/>
        <v>0</v>
      </c>
    </row>
    <row r="1033" spans="1:32" s="31" customFormat="1" ht="20.100000000000001" customHeight="1">
      <c r="A1033" s="233">
        <v>1985</v>
      </c>
      <c r="B1033" s="228">
        <v>13309.3</v>
      </c>
      <c r="C1033" s="246">
        <v>-14.092534500342097</v>
      </c>
      <c r="D1033" s="46">
        <v>7917.4</v>
      </c>
      <c r="E1033" s="118">
        <v>-22.141803520503487</v>
      </c>
      <c r="F1033" s="46">
        <v>5391.9000000000005</v>
      </c>
      <c r="G1033" s="230">
        <v>1.2829664137050258</v>
      </c>
      <c r="H1033" s="119"/>
      <c r="I1033" s="119"/>
      <c r="J1033" s="119"/>
      <c r="K1033" s="119"/>
      <c r="L1033" s="119"/>
      <c r="M1033" s="119"/>
      <c r="N1033" s="119"/>
      <c r="O1033" s="119"/>
      <c r="P1033" s="119"/>
      <c r="Q1033" s="119"/>
      <c r="R1033" s="119"/>
      <c r="S1033" s="119"/>
      <c r="T1033" s="119"/>
      <c r="U1033" s="31">
        <f t="shared" si="102"/>
        <v>13309.3</v>
      </c>
      <c r="V1033" s="31">
        <f t="shared" si="103"/>
        <v>-14.092534500342097</v>
      </c>
      <c r="W1033" s="31">
        <f t="shared" si="98"/>
        <v>7917.4</v>
      </c>
      <c r="X1033" s="31">
        <f t="shared" si="99"/>
        <v>-22.141803520503487</v>
      </c>
      <c r="Y1033" s="31">
        <f t="shared" si="100"/>
        <v>5391.9000000000005</v>
      </c>
      <c r="Z1033" s="259">
        <f t="shared" si="101"/>
        <v>1.2829664137050258</v>
      </c>
      <c r="AA1033" s="252">
        <f t="shared" si="104"/>
        <v>0</v>
      </c>
      <c r="AB1033" s="252">
        <f t="shared" si="105"/>
        <v>0</v>
      </c>
      <c r="AC1033" s="252">
        <f t="shared" si="106"/>
        <v>0</v>
      </c>
      <c r="AD1033" s="252">
        <f t="shared" si="107"/>
        <v>0</v>
      </c>
      <c r="AE1033" s="252">
        <f t="shared" si="108"/>
        <v>0</v>
      </c>
      <c r="AF1033" s="273">
        <f t="shared" si="109"/>
        <v>0</v>
      </c>
    </row>
    <row r="1034" spans="1:32" s="31" customFormat="1" ht="20.100000000000001" customHeight="1">
      <c r="A1034" s="233">
        <v>1986</v>
      </c>
      <c r="B1034" s="228">
        <v>10555.5</v>
      </c>
      <c r="C1034" s="246">
        <v>-20.690795158272778</v>
      </c>
      <c r="D1034" s="46">
        <v>5434.9</v>
      </c>
      <c r="E1034" s="118">
        <v>-31.354990274585091</v>
      </c>
      <c r="F1034" s="46">
        <v>5120.5999999999995</v>
      </c>
      <c r="G1034" s="230">
        <v>-5.0316215063335932</v>
      </c>
      <c r="H1034" s="119"/>
      <c r="I1034" s="119"/>
      <c r="J1034" s="119"/>
      <c r="K1034" s="119"/>
      <c r="L1034" s="119"/>
      <c r="M1034" s="119"/>
      <c r="N1034" s="119"/>
      <c r="O1034" s="119"/>
      <c r="P1034" s="119"/>
      <c r="Q1034" s="119"/>
      <c r="R1034" s="119"/>
      <c r="S1034" s="119"/>
      <c r="T1034" s="119"/>
      <c r="U1034" s="31">
        <f t="shared" si="102"/>
        <v>10555.5</v>
      </c>
      <c r="V1034" s="31">
        <f t="shared" si="103"/>
        <v>-20.690795158272778</v>
      </c>
      <c r="W1034" s="31">
        <f t="shared" si="98"/>
        <v>5434.9</v>
      </c>
      <c r="X1034" s="31">
        <f t="shared" si="99"/>
        <v>-31.354990274585091</v>
      </c>
      <c r="Y1034" s="31">
        <f t="shared" si="100"/>
        <v>5120.5999999999995</v>
      </c>
      <c r="Z1034" s="259">
        <f t="shared" si="101"/>
        <v>-5.0316215063335932</v>
      </c>
      <c r="AA1034" s="252">
        <f t="shared" si="104"/>
        <v>0</v>
      </c>
      <c r="AB1034" s="252">
        <f t="shared" si="105"/>
        <v>0</v>
      </c>
      <c r="AC1034" s="252">
        <f t="shared" si="106"/>
        <v>0</v>
      </c>
      <c r="AD1034" s="252">
        <f t="shared" si="107"/>
        <v>0</v>
      </c>
      <c r="AE1034" s="252">
        <f t="shared" si="108"/>
        <v>0</v>
      </c>
      <c r="AF1034" s="273">
        <f t="shared" si="109"/>
        <v>0</v>
      </c>
    </row>
    <row r="1035" spans="1:32" s="31" customFormat="1" ht="20.100000000000001" customHeight="1">
      <c r="A1035" s="233">
        <v>1987</v>
      </c>
      <c r="B1035" s="228">
        <v>8967.2999999999993</v>
      </c>
      <c r="C1035" s="246">
        <v>-15.046184453602393</v>
      </c>
      <c r="D1035" s="46">
        <v>5220.5</v>
      </c>
      <c r="E1035" s="118">
        <v>-3.9448747907045174</v>
      </c>
      <c r="F1035" s="46">
        <v>3746.8</v>
      </c>
      <c r="G1035" s="230">
        <v>-26.828887239776577</v>
      </c>
      <c r="H1035" s="119"/>
      <c r="I1035" s="119"/>
      <c r="J1035" s="119"/>
      <c r="K1035" s="119"/>
      <c r="L1035" s="119"/>
      <c r="M1035" s="119"/>
      <c r="N1035" s="119"/>
      <c r="O1035" s="119"/>
      <c r="P1035" s="119"/>
      <c r="Q1035" s="119"/>
      <c r="R1035" s="119"/>
      <c r="S1035" s="119"/>
      <c r="T1035" s="119"/>
      <c r="U1035" s="31">
        <f t="shared" si="102"/>
        <v>8967.2999999999993</v>
      </c>
      <c r="V1035" s="31">
        <f t="shared" si="103"/>
        <v>-15.046184453602393</v>
      </c>
      <c r="W1035" s="31">
        <f t="shared" si="98"/>
        <v>5220.5</v>
      </c>
      <c r="X1035" s="31">
        <f t="shared" si="99"/>
        <v>-3.9448747907045174</v>
      </c>
      <c r="Y1035" s="31">
        <f t="shared" si="100"/>
        <v>3746.8</v>
      </c>
      <c r="Z1035" s="259">
        <f t="shared" si="101"/>
        <v>-26.828887239776577</v>
      </c>
      <c r="AA1035" s="252">
        <f t="shared" si="104"/>
        <v>0</v>
      </c>
      <c r="AB1035" s="252">
        <f t="shared" si="105"/>
        <v>0</v>
      </c>
      <c r="AC1035" s="252">
        <f t="shared" si="106"/>
        <v>0</v>
      </c>
      <c r="AD1035" s="252">
        <f t="shared" si="107"/>
        <v>0</v>
      </c>
      <c r="AE1035" s="252">
        <f t="shared" si="108"/>
        <v>0</v>
      </c>
      <c r="AF1035" s="273">
        <f t="shared" si="109"/>
        <v>0</v>
      </c>
    </row>
    <row r="1036" spans="1:32" s="31" customFormat="1" ht="20.100000000000001" customHeight="1">
      <c r="A1036" s="233">
        <v>1988</v>
      </c>
      <c r="B1036" s="228">
        <v>8419.2999999999993</v>
      </c>
      <c r="C1036" s="246">
        <v>-6.1110925250632846</v>
      </c>
      <c r="D1036" s="46">
        <v>4562.8</v>
      </c>
      <c r="E1036" s="118">
        <v>-12.598410113973756</v>
      </c>
      <c r="F1036" s="46">
        <v>3856.5</v>
      </c>
      <c r="G1036" s="230">
        <v>2.9278317497597897</v>
      </c>
      <c r="H1036" s="119"/>
      <c r="I1036" s="119"/>
      <c r="J1036" s="119"/>
      <c r="K1036" s="119"/>
      <c r="L1036" s="119"/>
      <c r="M1036" s="119"/>
      <c r="N1036" s="119"/>
      <c r="O1036" s="119"/>
      <c r="P1036" s="119"/>
      <c r="Q1036" s="119"/>
      <c r="R1036" s="119"/>
      <c r="S1036" s="119"/>
      <c r="T1036" s="119"/>
      <c r="U1036" s="31">
        <f t="shared" si="102"/>
        <v>8419.2999999999993</v>
      </c>
      <c r="V1036" s="31">
        <f t="shared" si="103"/>
        <v>-6.1110925250632846</v>
      </c>
      <c r="W1036" s="31">
        <f t="shared" si="98"/>
        <v>4562.8</v>
      </c>
      <c r="X1036" s="31">
        <f t="shared" si="99"/>
        <v>-12.598410113973756</v>
      </c>
      <c r="Y1036" s="31">
        <f t="shared" si="100"/>
        <v>3856.5</v>
      </c>
      <c r="Z1036" s="259">
        <f t="shared" si="101"/>
        <v>2.9278317497597897</v>
      </c>
      <c r="AA1036" s="252">
        <f t="shared" si="104"/>
        <v>0</v>
      </c>
      <c r="AB1036" s="252">
        <f t="shared" si="105"/>
        <v>0</v>
      </c>
      <c r="AC1036" s="252">
        <f t="shared" si="106"/>
        <v>0</v>
      </c>
      <c r="AD1036" s="252">
        <f t="shared" si="107"/>
        <v>0</v>
      </c>
      <c r="AE1036" s="252">
        <f t="shared" si="108"/>
        <v>0</v>
      </c>
      <c r="AF1036" s="273">
        <f t="shared" si="109"/>
        <v>0</v>
      </c>
    </row>
    <row r="1037" spans="1:32" s="31" customFormat="1" ht="20.100000000000001" customHeight="1">
      <c r="A1037" s="233">
        <v>1989</v>
      </c>
      <c r="B1037" s="228">
        <v>9725.7000000000007</v>
      </c>
      <c r="C1037" s="246">
        <v>15.516729419310423</v>
      </c>
      <c r="D1037" s="46">
        <v>5373.5999999999995</v>
      </c>
      <c r="E1037" s="118">
        <v>17.769790479530087</v>
      </c>
      <c r="F1037" s="46">
        <v>4352.1000000000004</v>
      </c>
      <c r="G1037" s="230">
        <v>12.851030727343456</v>
      </c>
      <c r="H1037" s="119"/>
      <c r="I1037" s="119"/>
      <c r="J1037" s="119"/>
      <c r="K1037" s="119"/>
      <c r="L1037" s="119"/>
      <c r="M1037" s="119"/>
      <c r="N1037" s="119"/>
      <c r="O1037" s="119"/>
      <c r="P1037" s="119"/>
      <c r="Q1037" s="119"/>
      <c r="R1037" s="119"/>
      <c r="S1037" s="119"/>
      <c r="T1037" s="119"/>
      <c r="U1037" s="31">
        <f t="shared" si="102"/>
        <v>9725.7000000000007</v>
      </c>
      <c r="V1037" s="31">
        <f t="shared" si="103"/>
        <v>15.516729419310423</v>
      </c>
      <c r="W1037" s="31">
        <f t="shared" si="98"/>
        <v>5373.5999999999995</v>
      </c>
      <c r="X1037" s="31">
        <f t="shared" si="99"/>
        <v>17.769790479530087</v>
      </c>
      <c r="Y1037" s="31">
        <f t="shared" si="100"/>
        <v>4352.1000000000004</v>
      </c>
      <c r="Z1037" s="259">
        <f t="shared" si="101"/>
        <v>12.851030727343456</v>
      </c>
      <c r="AA1037" s="252">
        <f t="shared" si="104"/>
        <v>0</v>
      </c>
      <c r="AB1037" s="252">
        <f t="shared" si="105"/>
        <v>0</v>
      </c>
      <c r="AC1037" s="252">
        <f t="shared" si="106"/>
        <v>0</v>
      </c>
      <c r="AD1037" s="252">
        <f t="shared" si="107"/>
        <v>0</v>
      </c>
      <c r="AE1037" s="252">
        <f t="shared" si="108"/>
        <v>0</v>
      </c>
      <c r="AF1037" s="273">
        <f t="shared" si="109"/>
        <v>0</v>
      </c>
    </row>
    <row r="1038" spans="1:32" s="31" customFormat="1" ht="20.100000000000001" customHeight="1">
      <c r="A1038" s="233">
        <v>1990</v>
      </c>
      <c r="B1038" s="228">
        <v>10557</v>
      </c>
      <c r="C1038" s="246">
        <v>8.5474567383324569</v>
      </c>
      <c r="D1038" s="46">
        <v>5475.5</v>
      </c>
      <c r="E1038" s="118">
        <v>1.8963078755396907</v>
      </c>
      <c r="F1038" s="46">
        <v>5081.5</v>
      </c>
      <c r="G1038" s="230">
        <v>16.759725190138084</v>
      </c>
      <c r="H1038" s="119"/>
      <c r="I1038" s="119"/>
      <c r="J1038" s="119"/>
      <c r="K1038" s="119"/>
      <c r="L1038" s="119"/>
      <c r="M1038" s="119"/>
      <c r="N1038" s="119"/>
      <c r="O1038" s="119"/>
      <c r="P1038" s="119"/>
      <c r="Q1038" s="119"/>
      <c r="R1038" s="119"/>
      <c r="S1038" s="119"/>
      <c r="T1038" s="119"/>
      <c r="U1038" s="31">
        <f t="shared" si="102"/>
        <v>10557</v>
      </c>
      <c r="V1038" s="31">
        <f t="shared" si="103"/>
        <v>8.5474567383324569</v>
      </c>
      <c r="W1038" s="31">
        <f t="shared" si="98"/>
        <v>5475.5</v>
      </c>
      <c r="X1038" s="31">
        <f t="shared" si="99"/>
        <v>1.8963078755396907</v>
      </c>
      <c r="Y1038" s="31">
        <f t="shared" si="100"/>
        <v>5081.5</v>
      </c>
      <c r="Z1038" s="259">
        <f t="shared" si="101"/>
        <v>16.759725190138084</v>
      </c>
      <c r="AA1038" s="252">
        <f t="shared" si="104"/>
        <v>0</v>
      </c>
      <c r="AB1038" s="252">
        <f t="shared" si="105"/>
        <v>0</v>
      </c>
      <c r="AC1038" s="252">
        <f t="shared" si="106"/>
        <v>0</v>
      </c>
      <c r="AD1038" s="252">
        <f t="shared" si="107"/>
        <v>0</v>
      </c>
      <c r="AE1038" s="252">
        <f t="shared" si="108"/>
        <v>0</v>
      </c>
      <c r="AF1038" s="273">
        <f t="shared" si="109"/>
        <v>0</v>
      </c>
    </row>
    <row r="1039" spans="1:32" s="31" customFormat="1" ht="20.100000000000001" customHeight="1">
      <c r="A1039" s="233">
        <v>1991</v>
      </c>
      <c r="B1039" s="228">
        <v>12129.8</v>
      </c>
      <c r="C1039" s="246">
        <v>14.898171829118127</v>
      </c>
      <c r="D1039" s="46">
        <v>6212.7</v>
      </c>
      <c r="E1039" s="118">
        <v>13.463610629166283</v>
      </c>
      <c r="F1039" s="46">
        <v>5917.1</v>
      </c>
      <c r="G1039" s="230">
        <v>16.443963396634857</v>
      </c>
      <c r="H1039" s="119"/>
      <c r="I1039" s="119"/>
      <c r="J1039" s="119"/>
      <c r="K1039" s="119"/>
      <c r="L1039" s="119"/>
      <c r="M1039" s="119"/>
      <c r="N1039" s="119"/>
      <c r="O1039" s="119"/>
      <c r="P1039" s="119"/>
      <c r="Q1039" s="119"/>
      <c r="R1039" s="119"/>
      <c r="S1039" s="119"/>
      <c r="T1039" s="119"/>
      <c r="U1039" s="31">
        <f t="shared" si="102"/>
        <v>12129.8</v>
      </c>
      <c r="V1039" s="31">
        <f t="shared" si="103"/>
        <v>14.898171829118127</v>
      </c>
      <c r="W1039" s="31">
        <f t="shared" si="98"/>
        <v>6212.7</v>
      </c>
      <c r="X1039" s="31">
        <f t="shared" si="99"/>
        <v>13.463610629166283</v>
      </c>
      <c r="Y1039" s="31">
        <f t="shared" si="100"/>
        <v>5917.1</v>
      </c>
      <c r="Z1039" s="259">
        <f t="shared" si="101"/>
        <v>16.443963396634857</v>
      </c>
      <c r="AA1039" s="252">
        <f t="shared" si="104"/>
        <v>0</v>
      </c>
      <c r="AB1039" s="252">
        <f t="shared" si="105"/>
        <v>0</v>
      </c>
      <c r="AC1039" s="252">
        <f t="shared" si="106"/>
        <v>0</v>
      </c>
      <c r="AD1039" s="252">
        <f t="shared" si="107"/>
        <v>0</v>
      </c>
      <c r="AE1039" s="252">
        <f t="shared" si="108"/>
        <v>0</v>
      </c>
      <c r="AF1039" s="273">
        <f t="shared" si="109"/>
        <v>0</v>
      </c>
    </row>
    <row r="1040" spans="1:32" s="31" customFormat="1" ht="20.100000000000001" customHeight="1">
      <c r="A1040" s="233">
        <v>1992</v>
      </c>
      <c r="B1040" s="228">
        <v>15986</v>
      </c>
      <c r="C1040" s="246">
        <v>31.791125987238047</v>
      </c>
      <c r="D1040" s="46">
        <v>8303.2000000000007</v>
      </c>
      <c r="E1040" s="118">
        <v>33.648816134691856</v>
      </c>
      <c r="F1040" s="46">
        <v>7682.8</v>
      </c>
      <c r="G1040" s="230">
        <v>29.840631390377041</v>
      </c>
      <c r="H1040" s="119"/>
      <c r="I1040" s="119"/>
      <c r="J1040" s="119"/>
      <c r="K1040" s="119"/>
      <c r="L1040" s="119"/>
      <c r="M1040" s="119"/>
      <c r="N1040" s="119"/>
      <c r="O1040" s="119"/>
      <c r="P1040" s="119"/>
      <c r="Q1040" s="119"/>
      <c r="R1040" s="119"/>
      <c r="S1040" s="119"/>
      <c r="T1040" s="119"/>
      <c r="U1040" s="31">
        <f t="shared" si="102"/>
        <v>15986</v>
      </c>
      <c r="V1040" s="31">
        <f t="shared" si="103"/>
        <v>31.791125987238047</v>
      </c>
      <c r="W1040" s="31">
        <f t="shared" si="98"/>
        <v>8303.2000000000007</v>
      </c>
      <c r="X1040" s="31">
        <f t="shared" si="99"/>
        <v>33.648816134691856</v>
      </c>
      <c r="Y1040" s="31">
        <f t="shared" si="100"/>
        <v>7682.8</v>
      </c>
      <c r="Z1040" s="259">
        <f t="shared" si="101"/>
        <v>29.840631390377041</v>
      </c>
      <c r="AA1040" s="252">
        <f t="shared" si="104"/>
        <v>0</v>
      </c>
      <c r="AB1040" s="252">
        <f t="shared" si="105"/>
        <v>0</v>
      </c>
      <c r="AC1040" s="252">
        <f t="shared" si="106"/>
        <v>0</v>
      </c>
      <c r="AD1040" s="252">
        <f t="shared" si="107"/>
        <v>0</v>
      </c>
      <c r="AE1040" s="252">
        <f t="shared" si="108"/>
        <v>0</v>
      </c>
      <c r="AF1040" s="273">
        <f t="shared" si="109"/>
        <v>0</v>
      </c>
    </row>
    <row r="1041" spans="1:32" s="31" customFormat="1" ht="20.100000000000001" customHeight="1">
      <c r="A1041" s="233">
        <v>1993</v>
      </c>
      <c r="B1041" s="228">
        <v>23192.799999999999</v>
      </c>
      <c r="C1041" s="246">
        <v>45.081946703365446</v>
      </c>
      <c r="D1041" s="46">
        <v>12844.8</v>
      </c>
      <c r="E1041" s="118">
        <v>54.69698429521145</v>
      </c>
      <c r="F1041" s="46">
        <v>10348</v>
      </c>
      <c r="G1041" s="230">
        <v>34.690477430103613</v>
      </c>
      <c r="H1041" s="119"/>
      <c r="I1041" s="119"/>
      <c r="J1041" s="119"/>
      <c r="K1041" s="119"/>
      <c r="L1041" s="119"/>
      <c r="M1041" s="119"/>
      <c r="N1041" s="119"/>
      <c r="O1041" s="119"/>
      <c r="P1041" s="119"/>
      <c r="Q1041" s="119"/>
      <c r="R1041" s="119"/>
      <c r="S1041" s="119"/>
      <c r="T1041" s="119"/>
      <c r="U1041" s="31">
        <f t="shared" si="102"/>
        <v>23192.799999999999</v>
      </c>
      <c r="V1041" s="31">
        <f t="shared" si="103"/>
        <v>45.081946703365446</v>
      </c>
      <c r="W1041" s="31">
        <f t="shared" si="98"/>
        <v>12844.8</v>
      </c>
      <c r="X1041" s="31">
        <f t="shared" si="99"/>
        <v>54.69698429521145</v>
      </c>
      <c r="Y1041" s="31">
        <f t="shared" si="100"/>
        <v>10348</v>
      </c>
      <c r="Z1041" s="259">
        <f t="shared" si="101"/>
        <v>34.690477430103613</v>
      </c>
      <c r="AA1041" s="252">
        <f t="shared" si="104"/>
        <v>0</v>
      </c>
      <c r="AB1041" s="252">
        <f t="shared" si="105"/>
        <v>0</v>
      </c>
      <c r="AC1041" s="252">
        <f t="shared" si="106"/>
        <v>0</v>
      </c>
      <c r="AD1041" s="252">
        <f t="shared" si="107"/>
        <v>0</v>
      </c>
      <c r="AE1041" s="252">
        <f t="shared" si="108"/>
        <v>0</v>
      </c>
      <c r="AF1041" s="273">
        <f t="shared" si="109"/>
        <v>0</v>
      </c>
    </row>
    <row r="1042" spans="1:32" s="31" customFormat="1" ht="20.100000000000001" customHeight="1">
      <c r="A1042" s="233">
        <v>1994</v>
      </c>
      <c r="B1042" s="228">
        <v>24976.699999999997</v>
      </c>
      <c r="C1042" s="246">
        <v>7.6916111896795343</v>
      </c>
      <c r="D1042" s="46">
        <v>12836.4</v>
      </c>
      <c r="E1042" s="118">
        <v>-6.5396113602389505E-2</v>
      </c>
      <c r="F1042" s="46">
        <v>12140.3</v>
      </c>
      <c r="G1042" s="230">
        <v>17.320255121762656</v>
      </c>
      <c r="H1042" s="119"/>
      <c r="I1042" s="119"/>
      <c r="J1042" s="119"/>
      <c r="K1042" s="119"/>
      <c r="L1042" s="119"/>
      <c r="M1042" s="119"/>
      <c r="N1042" s="119"/>
      <c r="O1042" s="119"/>
      <c r="P1042" s="119"/>
      <c r="Q1042" s="119"/>
      <c r="R1042" s="119"/>
      <c r="S1042" s="119"/>
      <c r="T1042" s="119"/>
      <c r="U1042" s="31">
        <f t="shared" si="102"/>
        <v>24976.699999999997</v>
      </c>
      <c r="V1042" s="31">
        <f t="shared" si="103"/>
        <v>7.6916111896795343</v>
      </c>
      <c r="W1042" s="31">
        <f t="shared" si="98"/>
        <v>12836.4</v>
      </c>
      <c r="X1042" s="31">
        <f t="shared" si="99"/>
        <v>-6.5396113602389505E-2</v>
      </c>
      <c r="Y1042" s="31">
        <f t="shared" si="100"/>
        <v>12140.3</v>
      </c>
      <c r="Z1042" s="259">
        <f t="shared" si="101"/>
        <v>17.320255121762656</v>
      </c>
      <c r="AA1042" s="252">
        <f t="shared" si="104"/>
        <v>0</v>
      </c>
      <c r="AB1042" s="252">
        <f t="shared" si="105"/>
        <v>0</v>
      </c>
      <c r="AC1042" s="252">
        <f t="shared" si="106"/>
        <v>0</v>
      </c>
      <c r="AD1042" s="252">
        <f t="shared" si="107"/>
        <v>0</v>
      </c>
      <c r="AE1042" s="252">
        <f t="shared" si="108"/>
        <v>0</v>
      </c>
      <c r="AF1042" s="273">
        <f t="shared" si="109"/>
        <v>0</v>
      </c>
    </row>
    <row r="1043" spans="1:32" s="31" customFormat="1" ht="20.100000000000001" customHeight="1">
      <c r="A1043" s="233">
        <v>1995</v>
      </c>
      <c r="B1043" s="228">
        <v>27313.5</v>
      </c>
      <c r="C1043" s="246">
        <v>9.3559197171764197</v>
      </c>
      <c r="D1043" s="46">
        <v>14656.800000000001</v>
      </c>
      <c r="E1043" s="118">
        <v>14.181546227914382</v>
      </c>
      <c r="F1043" s="46">
        <v>12656.7</v>
      </c>
      <c r="G1043" s="230">
        <v>4.253601640816143</v>
      </c>
      <c r="H1043" s="119"/>
      <c r="I1043" s="119"/>
      <c r="J1043" s="119"/>
      <c r="K1043" s="119"/>
      <c r="L1043" s="119"/>
      <c r="M1043" s="119"/>
      <c r="N1043" s="119"/>
      <c r="O1043" s="119"/>
      <c r="P1043" s="119"/>
      <c r="Q1043" s="119"/>
      <c r="R1043" s="119"/>
      <c r="S1043" s="119"/>
      <c r="T1043" s="119"/>
      <c r="U1043" s="31">
        <f t="shared" si="102"/>
        <v>27313.5</v>
      </c>
      <c r="V1043" s="31">
        <f t="shared" si="103"/>
        <v>9.3559197171764197</v>
      </c>
      <c r="W1043" s="31">
        <f t="shared" si="98"/>
        <v>14656.800000000001</v>
      </c>
      <c r="X1043" s="31">
        <f t="shared" si="99"/>
        <v>14.181546227914382</v>
      </c>
      <c r="Y1043" s="31">
        <f t="shared" si="100"/>
        <v>12656.7</v>
      </c>
      <c r="Z1043" s="259">
        <f t="shared" si="101"/>
        <v>4.253601640816143</v>
      </c>
      <c r="AA1043" s="252">
        <f t="shared" si="104"/>
        <v>0</v>
      </c>
      <c r="AB1043" s="252">
        <f t="shared" si="105"/>
        <v>0</v>
      </c>
      <c r="AC1043" s="252">
        <f t="shared" si="106"/>
        <v>0</v>
      </c>
      <c r="AD1043" s="252">
        <f t="shared" si="107"/>
        <v>0</v>
      </c>
      <c r="AE1043" s="252">
        <f t="shared" si="108"/>
        <v>0</v>
      </c>
      <c r="AF1043" s="273">
        <f t="shared" si="109"/>
        <v>0</v>
      </c>
    </row>
    <row r="1044" spans="1:32" s="31" customFormat="1" ht="20.100000000000001" customHeight="1">
      <c r="A1044" s="233">
        <v>1996</v>
      </c>
      <c r="B1044" s="228">
        <v>28167.600000000002</v>
      </c>
      <c r="C1044" s="246">
        <v>3.1270250974792901</v>
      </c>
      <c r="D1044" s="46">
        <v>14523.800000000001</v>
      </c>
      <c r="E1044" s="118">
        <v>-0.90742863380819472</v>
      </c>
      <c r="F1044" s="46">
        <v>13643.800000000001</v>
      </c>
      <c r="G1044" s="230">
        <v>7.7990313430831009</v>
      </c>
      <c r="H1044" s="119"/>
      <c r="I1044" s="119"/>
      <c r="J1044" s="119"/>
      <c r="K1044" s="119"/>
      <c r="L1044" s="119"/>
      <c r="M1044" s="119"/>
      <c r="N1044" s="119"/>
      <c r="O1044" s="119"/>
      <c r="P1044" s="119"/>
      <c r="Q1044" s="119"/>
      <c r="R1044" s="119"/>
      <c r="S1044" s="119"/>
      <c r="T1044" s="119"/>
      <c r="U1044" s="31">
        <f t="shared" si="102"/>
        <v>28167.600000000002</v>
      </c>
      <c r="V1044" s="31">
        <f t="shared" si="103"/>
        <v>3.1270250974792901</v>
      </c>
      <c r="W1044" s="31">
        <f t="shared" si="98"/>
        <v>14523.800000000001</v>
      </c>
      <c r="X1044" s="31">
        <f t="shared" si="99"/>
        <v>-0.90742863380819472</v>
      </c>
      <c r="Y1044" s="31">
        <f t="shared" si="100"/>
        <v>13643.800000000001</v>
      </c>
      <c r="Z1044" s="259">
        <f t="shared" si="101"/>
        <v>7.7990313430831009</v>
      </c>
      <c r="AA1044" s="252">
        <f t="shared" si="104"/>
        <v>0</v>
      </c>
      <c r="AB1044" s="252">
        <f t="shared" si="105"/>
        <v>0</v>
      </c>
      <c r="AC1044" s="252">
        <f t="shared" si="106"/>
        <v>0</v>
      </c>
      <c r="AD1044" s="252">
        <f t="shared" si="107"/>
        <v>0</v>
      </c>
      <c r="AE1044" s="252">
        <f t="shared" si="108"/>
        <v>0</v>
      </c>
      <c r="AF1044" s="273">
        <f t="shared" si="109"/>
        <v>0</v>
      </c>
    </row>
    <row r="1045" spans="1:32" s="31" customFormat="1" ht="20.100000000000001" customHeight="1">
      <c r="A1045" s="233">
        <v>1997</v>
      </c>
      <c r="B1045" s="228">
        <v>29410</v>
      </c>
      <c r="C1045" s="246">
        <v>4.4107414192192493</v>
      </c>
      <c r="D1045" s="46">
        <v>14173.6</v>
      </c>
      <c r="E1045" s="118">
        <v>-2.411214695878499</v>
      </c>
      <c r="F1045" s="46">
        <v>15236.4</v>
      </c>
      <c r="G1045" s="230">
        <v>11.672701153637547</v>
      </c>
      <c r="H1045" s="119"/>
      <c r="I1045" s="119"/>
      <c r="J1045" s="119"/>
      <c r="K1045" s="119"/>
      <c r="L1045" s="119"/>
      <c r="M1045" s="119"/>
      <c r="N1045" s="119"/>
      <c r="O1045" s="119"/>
      <c r="P1045" s="119"/>
      <c r="Q1045" s="119"/>
      <c r="R1045" s="119"/>
      <c r="S1045" s="119"/>
      <c r="T1045" s="119"/>
      <c r="U1045" s="31">
        <f t="shared" si="102"/>
        <v>29410</v>
      </c>
      <c r="V1045" s="31">
        <f t="shared" si="103"/>
        <v>4.4107414192192493</v>
      </c>
      <c r="W1045" s="31">
        <f t="shared" si="98"/>
        <v>14173.6</v>
      </c>
      <c r="X1045" s="31">
        <f t="shared" si="99"/>
        <v>-2.411214695878499</v>
      </c>
      <c r="Y1045" s="31">
        <f t="shared" si="100"/>
        <v>15236.4</v>
      </c>
      <c r="Z1045" s="259">
        <f t="shared" si="101"/>
        <v>11.672701153637547</v>
      </c>
      <c r="AA1045" s="252">
        <f t="shared" si="104"/>
        <v>0</v>
      </c>
      <c r="AB1045" s="252">
        <f t="shared" si="105"/>
        <v>0</v>
      </c>
      <c r="AC1045" s="252">
        <f t="shared" si="106"/>
        <v>0</v>
      </c>
      <c r="AD1045" s="252">
        <f t="shared" si="107"/>
        <v>0</v>
      </c>
      <c r="AE1045" s="252">
        <f t="shared" si="108"/>
        <v>0</v>
      </c>
      <c r="AF1045" s="273">
        <f t="shared" si="109"/>
        <v>0</v>
      </c>
    </row>
    <row r="1046" spans="1:32" s="31" customFormat="1" ht="20.100000000000001" customHeight="1">
      <c r="A1046" s="233">
        <v>1998</v>
      </c>
      <c r="B1046" s="228">
        <v>29255.8</v>
      </c>
      <c r="C1046" s="246">
        <v>-0.52431145868752083</v>
      </c>
      <c r="D1046" s="46">
        <v>14246.199999999999</v>
      </c>
      <c r="E1046" s="118">
        <v>0.51221990178922283</v>
      </c>
      <c r="F1046" s="46">
        <v>15009.6</v>
      </c>
      <c r="G1046" s="230">
        <v>-1.4885406001417607</v>
      </c>
      <c r="H1046" s="119"/>
      <c r="I1046" s="119"/>
      <c r="J1046" s="119"/>
      <c r="K1046" s="119"/>
      <c r="L1046" s="119"/>
      <c r="M1046" s="119"/>
      <c r="N1046" s="119"/>
      <c r="O1046" s="119"/>
      <c r="P1046" s="119"/>
      <c r="Q1046" s="119"/>
      <c r="R1046" s="119"/>
      <c r="S1046" s="119"/>
      <c r="T1046" s="119"/>
      <c r="U1046" s="31">
        <f t="shared" si="102"/>
        <v>29255.8</v>
      </c>
      <c r="V1046" s="31">
        <f t="shared" si="103"/>
        <v>-0.52431145868752083</v>
      </c>
      <c r="W1046" s="31">
        <f t="shared" si="98"/>
        <v>14246.199999999999</v>
      </c>
      <c r="X1046" s="31">
        <f t="shared" si="99"/>
        <v>0.51221990178922283</v>
      </c>
      <c r="Y1046" s="31">
        <f t="shared" si="100"/>
        <v>15009.6</v>
      </c>
      <c r="Z1046" s="259">
        <f t="shared" si="101"/>
        <v>-1.4885406001417607</v>
      </c>
      <c r="AA1046" s="252">
        <f t="shared" si="104"/>
        <v>0</v>
      </c>
      <c r="AB1046" s="252">
        <f t="shared" si="105"/>
        <v>0</v>
      </c>
      <c r="AC1046" s="252">
        <f t="shared" si="106"/>
        <v>0</v>
      </c>
      <c r="AD1046" s="252">
        <f t="shared" si="107"/>
        <v>0</v>
      </c>
      <c r="AE1046" s="252">
        <f t="shared" si="108"/>
        <v>0</v>
      </c>
      <c r="AF1046" s="273">
        <f t="shared" si="109"/>
        <v>0</v>
      </c>
    </row>
    <row r="1047" spans="1:32" s="31" customFormat="1" ht="20.100000000000001" customHeight="1">
      <c r="A1047" s="233">
        <v>1999</v>
      </c>
      <c r="B1047" s="228">
        <v>27170.1</v>
      </c>
      <c r="C1047" s="246">
        <v>-7.1291846403106405</v>
      </c>
      <c r="D1047" s="46">
        <v>14090</v>
      </c>
      <c r="E1047" s="118">
        <v>-1.0964327329393058</v>
      </c>
      <c r="F1047" s="46">
        <v>13080.1</v>
      </c>
      <c r="G1047" s="230">
        <v>-12.855106065451452</v>
      </c>
      <c r="H1047" s="119"/>
      <c r="I1047" s="119"/>
      <c r="J1047" s="119"/>
      <c r="K1047" s="119"/>
      <c r="L1047" s="119"/>
      <c r="M1047" s="119"/>
      <c r="N1047" s="119"/>
      <c r="O1047" s="119"/>
      <c r="P1047" s="119"/>
      <c r="Q1047" s="119"/>
      <c r="R1047" s="119"/>
      <c r="S1047" s="119"/>
      <c r="T1047" s="119"/>
      <c r="U1047" s="31">
        <f t="shared" si="102"/>
        <v>27170.1</v>
      </c>
      <c r="V1047" s="31">
        <f t="shared" si="103"/>
        <v>-7.1291846403106405</v>
      </c>
      <c r="W1047" s="31">
        <f t="shared" si="98"/>
        <v>14090</v>
      </c>
      <c r="X1047" s="31">
        <f t="shared" si="99"/>
        <v>-1.0964327329393058</v>
      </c>
      <c r="Y1047" s="31">
        <f t="shared" si="100"/>
        <v>13080.1</v>
      </c>
      <c r="Z1047" s="259">
        <f t="shared" si="101"/>
        <v>-12.855106065451452</v>
      </c>
      <c r="AA1047" s="252">
        <f t="shared" si="104"/>
        <v>0</v>
      </c>
      <c r="AB1047" s="252">
        <f t="shared" si="105"/>
        <v>0</v>
      </c>
      <c r="AC1047" s="252">
        <f t="shared" si="106"/>
        <v>0</v>
      </c>
      <c r="AD1047" s="252">
        <f t="shared" si="107"/>
        <v>0</v>
      </c>
      <c r="AE1047" s="252">
        <f t="shared" si="108"/>
        <v>0</v>
      </c>
      <c r="AF1047" s="273">
        <f t="shared" si="109"/>
        <v>0</v>
      </c>
    </row>
    <row r="1048" spans="1:32" s="31" customFormat="1" ht="20.100000000000001" customHeight="1">
      <c r="A1048" s="233">
        <v>2000</v>
      </c>
      <c r="B1048" s="228">
        <v>27981.8</v>
      </c>
      <c r="C1048" s="246">
        <v>2.9874752025204288</v>
      </c>
      <c r="D1048" s="46">
        <v>15449.3</v>
      </c>
      <c r="E1048" s="118">
        <v>9.6472675656494005</v>
      </c>
      <c r="F1048" s="46">
        <v>12532.5</v>
      </c>
      <c r="G1048" s="230">
        <v>-4.1865123355326119</v>
      </c>
      <c r="H1048" s="119"/>
      <c r="I1048" s="119"/>
      <c r="J1048" s="119"/>
      <c r="K1048" s="119"/>
      <c r="L1048" s="119"/>
      <c r="M1048" s="119"/>
      <c r="N1048" s="119"/>
      <c r="O1048" s="119"/>
      <c r="P1048" s="119"/>
      <c r="Q1048" s="119"/>
      <c r="R1048" s="119"/>
      <c r="S1048" s="119"/>
      <c r="T1048" s="119"/>
      <c r="U1048" s="31">
        <f t="shared" si="102"/>
        <v>27981.8</v>
      </c>
      <c r="V1048" s="31">
        <f t="shared" si="103"/>
        <v>2.9874752025204288</v>
      </c>
      <c r="W1048" s="31">
        <f t="shared" si="98"/>
        <v>15449.3</v>
      </c>
      <c r="X1048" s="31">
        <f t="shared" si="99"/>
        <v>9.6472675656494005</v>
      </c>
      <c r="Y1048" s="31">
        <f t="shared" si="100"/>
        <v>12532.5</v>
      </c>
      <c r="Z1048" s="259">
        <f t="shared" si="101"/>
        <v>-4.1865123355326119</v>
      </c>
      <c r="AA1048" s="252">
        <f t="shared" si="104"/>
        <v>0</v>
      </c>
      <c r="AB1048" s="252">
        <f t="shared" si="105"/>
        <v>0</v>
      </c>
      <c r="AC1048" s="252">
        <f t="shared" si="106"/>
        <v>0</v>
      </c>
      <c r="AD1048" s="252">
        <f t="shared" si="107"/>
        <v>0</v>
      </c>
      <c r="AE1048" s="252">
        <f t="shared" si="108"/>
        <v>0</v>
      </c>
      <c r="AF1048" s="273">
        <f t="shared" si="109"/>
        <v>0</v>
      </c>
    </row>
    <row r="1049" spans="1:32" s="31" customFormat="1" ht="20.100000000000001" customHeight="1">
      <c r="A1049" s="233">
        <v>2001</v>
      </c>
      <c r="B1049" s="228">
        <v>33451.437310000001</v>
      </c>
      <c r="C1049" s="246">
        <v>19.547124595272663</v>
      </c>
      <c r="D1049" s="46">
        <v>17021.424310000002</v>
      </c>
      <c r="E1049" s="118">
        <v>10.176022926605114</v>
      </c>
      <c r="F1049" s="46">
        <v>16430.012999999999</v>
      </c>
      <c r="G1049" s="231">
        <v>31.099245960502685</v>
      </c>
      <c r="H1049" s="120"/>
      <c r="I1049" s="120"/>
      <c r="J1049" s="120"/>
      <c r="K1049" s="120"/>
      <c r="L1049" s="120"/>
      <c r="M1049" s="120"/>
      <c r="N1049" s="120"/>
      <c r="O1049" s="120"/>
      <c r="P1049" s="120"/>
      <c r="Q1049" s="120"/>
      <c r="R1049" s="120"/>
      <c r="S1049" s="120"/>
      <c r="T1049" s="120"/>
      <c r="U1049" s="31">
        <f t="shared" si="102"/>
        <v>33451.437310000001</v>
      </c>
      <c r="V1049" s="31">
        <f t="shared" si="103"/>
        <v>19.547124595272663</v>
      </c>
      <c r="W1049" s="31">
        <f t="shared" si="98"/>
        <v>17021.424310000002</v>
      </c>
      <c r="X1049" s="31">
        <f t="shared" si="99"/>
        <v>10.176022926605114</v>
      </c>
      <c r="Y1049" s="31">
        <f t="shared" si="100"/>
        <v>16430.012999999999</v>
      </c>
      <c r="Z1049" s="259">
        <f t="shared" si="101"/>
        <v>31.099245960502685</v>
      </c>
      <c r="AA1049" s="252">
        <f t="shared" si="104"/>
        <v>0</v>
      </c>
      <c r="AB1049" s="252">
        <f t="shared" si="105"/>
        <v>0</v>
      </c>
      <c r="AC1049" s="252">
        <f t="shared" si="106"/>
        <v>0</v>
      </c>
      <c r="AD1049" s="252">
        <f t="shared" si="107"/>
        <v>0</v>
      </c>
      <c r="AE1049" s="252">
        <f t="shared" si="108"/>
        <v>0</v>
      </c>
      <c r="AF1049" s="273">
        <f t="shared" si="109"/>
        <v>0</v>
      </c>
    </row>
    <row r="1050" spans="1:32" s="31" customFormat="1" ht="20.100000000000001" customHeight="1">
      <c r="A1050" s="233">
        <v>2002</v>
      </c>
      <c r="B1050" s="228">
        <v>36024.026409999999</v>
      </c>
      <c r="C1050" s="246">
        <v>7.6905188741499728</v>
      </c>
      <c r="D1050" s="46">
        <v>18129.098999999998</v>
      </c>
      <c r="E1050" s="118">
        <v>6.5075323300015668</v>
      </c>
      <c r="F1050" s="46">
        <v>17894.927410000004</v>
      </c>
      <c r="G1050" s="231">
        <v>8.9160879544039489</v>
      </c>
      <c r="H1050" s="120"/>
      <c r="I1050" s="120"/>
      <c r="J1050" s="120"/>
      <c r="K1050" s="120"/>
      <c r="L1050" s="120"/>
      <c r="M1050" s="120"/>
      <c r="N1050" s="120"/>
      <c r="O1050" s="120"/>
      <c r="P1050" s="120"/>
      <c r="Q1050" s="120"/>
      <c r="R1050" s="120"/>
      <c r="S1050" s="120"/>
      <c r="T1050" s="120"/>
      <c r="U1050" s="31">
        <f t="shared" si="102"/>
        <v>36024.026409999999</v>
      </c>
      <c r="V1050" s="31">
        <f t="shared" si="103"/>
        <v>7.6905188741499728</v>
      </c>
      <c r="W1050" s="31">
        <f t="shared" si="98"/>
        <v>18129.098999999998</v>
      </c>
      <c r="X1050" s="31">
        <f t="shared" si="99"/>
        <v>6.5075323300015668</v>
      </c>
      <c r="Y1050" s="31">
        <f t="shared" si="100"/>
        <v>17894.927410000004</v>
      </c>
      <c r="Z1050" s="259">
        <f t="shared" si="101"/>
        <v>8.9160879544039489</v>
      </c>
      <c r="AA1050" s="252">
        <f t="shared" si="104"/>
        <v>0</v>
      </c>
      <c r="AB1050" s="252">
        <f t="shared" si="105"/>
        <v>0</v>
      </c>
      <c r="AC1050" s="252">
        <f t="shared" si="106"/>
        <v>0</v>
      </c>
      <c r="AD1050" s="252">
        <f t="shared" si="107"/>
        <v>0</v>
      </c>
      <c r="AE1050" s="252">
        <f t="shared" si="108"/>
        <v>0</v>
      </c>
      <c r="AF1050" s="273">
        <f t="shared" si="109"/>
        <v>0</v>
      </c>
    </row>
    <row r="1051" spans="1:32" s="31" customFormat="1" ht="20.100000000000001" customHeight="1">
      <c r="A1051" s="233">
        <v>2003</v>
      </c>
      <c r="B1051" s="228">
        <v>40808.77175</v>
      </c>
      <c r="C1051" s="246">
        <v>13.282094804016126</v>
      </c>
      <c r="D1051" s="46">
        <v>20513.203750000001</v>
      </c>
      <c r="E1051" s="118">
        <v>13.150707324175357</v>
      </c>
      <c r="F1051" s="46">
        <v>20295.567999999999</v>
      </c>
      <c r="G1051" s="231">
        <v>13.415201609918086</v>
      </c>
      <c r="H1051" s="120"/>
      <c r="I1051" s="120"/>
      <c r="J1051" s="120"/>
      <c r="K1051" s="120"/>
      <c r="L1051" s="120"/>
      <c r="M1051" s="120"/>
      <c r="N1051" s="120"/>
      <c r="O1051" s="120"/>
      <c r="P1051" s="120"/>
      <c r="Q1051" s="120"/>
      <c r="R1051" s="120"/>
      <c r="S1051" s="120"/>
      <c r="T1051" s="120"/>
      <c r="U1051" s="31">
        <f t="shared" si="102"/>
        <v>40808.77175</v>
      </c>
      <c r="V1051" s="31">
        <f t="shared" si="103"/>
        <v>13.282094804016126</v>
      </c>
      <c r="W1051" s="31">
        <f t="shared" si="98"/>
        <v>20513.203750000001</v>
      </c>
      <c r="X1051" s="31">
        <f t="shared" si="99"/>
        <v>13.150707324175357</v>
      </c>
      <c r="Y1051" s="31">
        <f t="shared" si="100"/>
        <v>20295.567999999999</v>
      </c>
      <c r="Z1051" s="259">
        <f t="shared" si="101"/>
        <v>13.415201609918086</v>
      </c>
      <c r="AA1051" s="252">
        <f t="shared" si="104"/>
        <v>0</v>
      </c>
      <c r="AB1051" s="252">
        <f t="shared" si="105"/>
        <v>0</v>
      </c>
      <c r="AC1051" s="252">
        <f t="shared" si="106"/>
        <v>0</v>
      </c>
      <c r="AD1051" s="252">
        <f t="shared" si="107"/>
        <v>0</v>
      </c>
      <c r="AE1051" s="252">
        <f t="shared" si="108"/>
        <v>0</v>
      </c>
      <c r="AF1051" s="273">
        <f t="shared" si="109"/>
        <v>0</v>
      </c>
    </row>
    <row r="1052" spans="1:32" s="31" customFormat="1" ht="20.100000000000001" customHeight="1">
      <c r="A1052" s="233">
        <v>2004</v>
      </c>
      <c r="B1052" s="228">
        <v>43995.261599999998</v>
      </c>
      <c r="C1052" s="246">
        <v>7.8083453957420232</v>
      </c>
      <c r="D1052" s="46">
        <v>22175.632300000001</v>
      </c>
      <c r="E1052" s="118">
        <v>8.1041877722293805</v>
      </c>
      <c r="F1052" s="46">
        <v>21819.629300000001</v>
      </c>
      <c r="G1052" s="231">
        <v>7.5093306085348246</v>
      </c>
      <c r="H1052" s="120"/>
      <c r="I1052" s="120"/>
      <c r="J1052" s="120"/>
      <c r="K1052" s="120"/>
      <c r="L1052" s="120"/>
      <c r="M1052" s="120"/>
      <c r="N1052" s="120"/>
      <c r="O1052" s="120"/>
      <c r="P1052" s="120"/>
      <c r="Q1052" s="120"/>
      <c r="R1052" s="120"/>
      <c r="S1052" s="120"/>
      <c r="T1052" s="120"/>
      <c r="U1052" s="31">
        <f t="shared" si="102"/>
        <v>43995.261599999998</v>
      </c>
      <c r="V1052" s="31">
        <f t="shared" si="103"/>
        <v>7.8083453957420232</v>
      </c>
      <c r="W1052" s="31">
        <f t="shared" si="98"/>
        <v>22175.632300000001</v>
      </c>
      <c r="X1052" s="31">
        <f t="shared" si="99"/>
        <v>8.1041877722293805</v>
      </c>
      <c r="Y1052" s="31">
        <f t="shared" si="100"/>
        <v>21819.629300000001</v>
      </c>
      <c r="Z1052" s="259">
        <f t="shared" si="101"/>
        <v>7.5093306085348246</v>
      </c>
      <c r="AA1052" s="252">
        <f t="shared" si="104"/>
        <v>0</v>
      </c>
      <c r="AB1052" s="252">
        <f t="shared" si="105"/>
        <v>0</v>
      </c>
      <c r="AC1052" s="252">
        <f t="shared" si="106"/>
        <v>0</v>
      </c>
      <c r="AD1052" s="252">
        <f t="shared" si="107"/>
        <v>0</v>
      </c>
      <c r="AE1052" s="252">
        <f t="shared" si="108"/>
        <v>0</v>
      </c>
      <c r="AF1052" s="273">
        <f t="shared" si="109"/>
        <v>0</v>
      </c>
    </row>
    <row r="1053" spans="1:32" s="31" customFormat="1" ht="20.100000000000001" customHeight="1">
      <c r="A1053" s="233">
        <v>2005</v>
      </c>
      <c r="B1053" s="228">
        <v>47277.740799999992</v>
      </c>
      <c r="C1053" s="246">
        <v>7.4609834800936738</v>
      </c>
      <c r="D1053" s="46">
        <v>24356.474999999999</v>
      </c>
      <c r="E1053" s="118">
        <v>9.8344104488059969</v>
      </c>
      <c r="F1053" s="46">
        <v>22921.265800000001</v>
      </c>
      <c r="G1053" s="231">
        <v>5.0488323374036526</v>
      </c>
      <c r="H1053" s="120"/>
      <c r="I1053" s="120"/>
      <c r="J1053" s="120"/>
      <c r="K1053" s="120"/>
      <c r="L1053" s="120"/>
      <c r="M1053" s="120"/>
      <c r="N1053" s="120"/>
      <c r="O1053" s="120"/>
      <c r="P1053" s="120"/>
      <c r="Q1053" s="120"/>
      <c r="R1053" s="120"/>
      <c r="S1053" s="120"/>
      <c r="T1053" s="120"/>
      <c r="U1053" s="31">
        <f t="shared" si="102"/>
        <v>47277.740799999992</v>
      </c>
      <c r="V1053" s="31">
        <f t="shared" si="103"/>
        <v>7.4609834800936738</v>
      </c>
      <c r="W1053" s="31">
        <f t="shared" si="98"/>
        <v>24356.474999999999</v>
      </c>
      <c r="X1053" s="31">
        <f t="shared" si="99"/>
        <v>9.8344104488059969</v>
      </c>
      <c r="Y1053" s="31">
        <f t="shared" si="100"/>
        <v>22921.265800000001</v>
      </c>
      <c r="Z1053" s="259">
        <f t="shared" si="101"/>
        <v>5.0488323374036526</v>
      </c>
      <c r="AA1053" s="252">
        <f t="shared" si="104"/>
        <v>0</v>
      </c>
      <c r="AB1053" s="252">
        <f t="shared" si="105"/>
        <v>0</v>
      </c>
      <c r="AC1053" s="252">
        <f t="shared" si="106"/>
        <v>0</v>
      </c>
      <c r="AD1053" s="252">
        <f t="shared" si="107"/>
        <v>0</v>
      </c>
      <c r="AE1053" s="252">
        <f t="shared" si="108"/>
        <v>0</v>
      </c>
      <c r="AF1053" s="273">
        <f t="shared" si="109"/>
        <v>0</v>
      </c>
    </row>
    <row r="1054" spans="1:32" s="31" customFormat="1" ht="20.100000000000001" customHeight="1">
      <c r="A1054" s="233">
        <v>2006</v>
      </c>
      <c r="B1054" s="228">
        <v>52351.189762999995</v>
      </c>
      <c r="C1054" s="246">
        <v>10.731157786202857</v>
      </c>
      <c r="D1054" s="46">
        <v>27500.764563000001</v>
      </c>
      <c r="E1054" s="118">
        <v>12.909460679347092</v>
      </c>
      <c r="F1054" s="46">
        <v>24850.425199999998</v>
      </c>
      <c r="G1054" s="231">
        <v>8.4164610141207703</v>
      </c>
      <c r="H1054" s="120"/>
      <c r="I1054" s="120"/>
      <c r="J1054" s="120"/>
      <c r="K1054" s="120"/>
      <c r="L1054" s="120"/>
      <c r="M1054" s="120"/>
      <c r="N1054" s="120"/>
      <c r="O1054" s="120"/>
      <c r="P1054" s="120"/>
      <c r="Q1054" s="120"/>
      <c r="R1054" s="120"/>
      <c r="S1054" s="120"/>
      <c r="T1054" s="120"/>
      <c r="U1054" s="31">
        <f t="shared" si="102"/>
        <v>52351.189762999995</v>
      </c>
      <c r="V1054" s="31">
        <f t="shared" si="103"/>
        <v>10.731157786202857</v>
      </c>
      <c r="W1054" s="31">
        <f t="shared" si="98"/>
        <v>27500.764563000001</v>
      </c>
      <c r="X1054" s="31">
        <f t="shared" si="99"/>
        <v>12.909460679347092</v>
      </c>
      <c r="Y1054" s="31">
        <f t="shared" si="100"/>
        <v>24850.425199999998</v>
      </c>
      <c r="Z1054" s="259">
        <f t="shared" si="101"/>
        <v>8.4164610141207703</v>
      </c>
      <c r="AA1054" s="252">
        <f t="shared" si="104"/>
        <v>0</v>
      </c>
      <c r="AB1054" s="252">
        <f t="shared" si="105"/>
        <v>0</v>
      </c>
      <c r="AC1054" s="252">
        <f t="shared" si="106"/>
        <v>0</v>
      </c>
      <c r="AD1054" s="252">
        <f t="shared" si="107"/>
        <v>0</v>
      </c>
      <c r="AE1054" s="252">
        <f t="shared" si="108"/>
        <v>0</v>
      </c>
      <c r="AF1054" s="273">
        <f t="shared" si="109"/>
        <v>0</v>
      </c>
    </row>
    <row r="1055" spans="1:32" s="31" customFormat="1" ht="20.100000000000001" customHeight="1">
      <c r="A1055" s="233">
        <v>2007</v>
      </c>
      <c r="B1055" s="228">
        <v>61586.986154049511</v>
      </c>
      <c r="C1055" s="246">
        <v>17.641999031657264</v>
      </c>
      <c r="D1055" s="46">
        <v>30758.096732999998</v>
      </c>
      <c r="E1055" s="118">
        <v>11.844514949895142</v>
      </c>
      <c r="F1055" s="46">
        <v>30828.889421049513</v>
      </c>
      <c r="G1055" s="231">
        <v>24.05779447608613</v>
      </c>
      <c r="H1055" s="120"/>
      <c r="I1055" s="120"/>
      <c r="J1055" s="120"/>
      <c r="K1055" s="120"/>
      <c r="L1055" s="120"/>
      <c r="M1055" s="120"/>
      <c r="N1055" s="120"/>
      <c r="O1055" s="120"/>
      <c r="P1055" s="120"/>
      <c r="Q1055" s="120"/>
      <c r="R1055" s="120"/>
      <c r="S1055" s="120"/>
      <c r="T1055" s="120"/>
      <c r="U1055" s="31">
        <f t="shared" si="102"/>
        <v>61586.986154049511</v>
      </c>
      <c r="V1055" s="31">
        <f t="shared" si="103"/>
        <v>17.641999031657264</v>
      </c>
      <c r="W1055" s="31">
        <f t="shared" si="98"/>
        <v>30758.096732999998</v>
      </c>
      <c r="X1055" s="31">
        <f t="shared" si="99"/>
        <v>11.844514949895142</v>
      </c>
      <c r="Y1055" s="31">
        <f t="shared" si="100"/>
        <v>30828.889421049513</v>
      </c>
      <c r="Z1055" s="259">
        <f t="shared" si="101"/>
        <v>24.05779447608613</v>
      </c>
      <c r="AA1055" s="252">
        <f t="shared" si="104"/>
        <v>0</v>
      </c>
      <c r="AB1055" s="252">
        <f t="shared" si="105"/>
        <v>0</v>
      </c>
      <c r="AC1055" s="252">
        <f t="shared" si="106"/>
        <v>0</v>
      </c>
      <c r="AD1055" s="252">
        <f t="shared" si="107"/>
        <v>0</v>
      </c>
      <c r="AE1055" s="252">
        <f t="shared" si="108"/>
        <v>0</v>
      </c>
      <c r="AF1055" s="273">
        <f t="shared" si="109"/>
        <v>0</v>
      </c>
    </row>
    <row r="1056" spans="1:32" s="31" customFormat="1" ht="20.100000000000001" customHeight="1">
      <c r="A1056" s="233">
        <v>2008</v>
      </c>
      <c r="B1056" s="228">
        <v>104426.50664887589</v>
      </c>
      <c r="C1056" s="246">
        <v>69.559371500450624</v>
      </c>
      <c r="D1056" s="46">
        <v>58983.172656153947</v>
      </c>
      <c r="E1056" s="118">
        <v>91.764702374681065</v>
      </c>
      <c r="F1056" s="46">
        <v>45443.33399272192</v>
      </c>
      <c r="G1056" s="231">
        <v>47.405030950267957</v>
      </c>
      <c r="H1056" s="120"/>
      <c r="I1056" s="120"/>
      <c r="J1056" s="120"/>
      <c r="K1056" s="120"/>
      <c r="L1056" s="120"/>
      <c r="M1056" s="120"/>
      <c r="N1056" s="120"/>
      <c r="O1056" s="120"/>
      <c r="P1056" s="120"/>
      <c r="Q1056" s="120"/>
      <c r="R1056" s="120"/>
      <c r="S1056" s="120"/>
      <c r="T1056" s="120"/>
      <c r="U1056" s="31">
        <f t="shared" si="102"/>
        <v>104426.50664887589</v>
      </c>
      <c r="V1056" s="31">
        <f t="shared" si="103"/>
        <v>69.559371500450624</v>
      </c>
      <c r="W1056" s="31">
        <f t="shared" si="98"/>
        <v>58983.172656153947</v>
      </c>
      <c r="X1056" s="31">
        <f t="shared" si="99"/>
        <v>91.764702374681065</v>
      </c>
      <c r="Y1056" s="31">
        <f t="shared" si="100"/>
        <v>45443.33399272192</v>
      </c>
      <c r="Z1056" s="259">
        <f t="shared" si="101"/>
        <v>47.405030950267957</v>
      </c>
      <c r="AA1056" s="252">
        <f t="shared" si="104"/>
        <v>0</v>
      </c>
      <c r="AB1056" s="252">
        <f t="shared" si="105"/>
        <v>0</v>
      </c>
      <c r="AC1056" s="252">
        <f t="shared" si="106"/>
        <v>0</v>
      </c>
      <c r="AD1056" s="252">
        <f t="shared" si="107"/>
        <v>0</v>
      </c>
      <c r="AE1056" s="252">
        <f t="shared" si="108"/>
        <v>0</v>
      </c>
      <c r="AF1056" s="273">
        <f t="shared" si="109"/>
        <v>0</v>
      </c>
    </row>
    <row r="1057" spans="1:32" s="31" customFormat="1" ht="20.100000000000001" customHeight="1">
      <c r="A1057" s="233">
        <v>2009</v>
      </c>
      <c r="B1057" s="228">
        <v>155504.88633247232</v>
      </c>
      <c r="C1057" s="246">
        <v>48.913232207740691</v>
      </c>
      <c r="D1057" s="46">
        <v>81190.860486564299</v>
      </c>
      <c r="E1057" s="118">
        <v>37.650887245200323</v>
      </c>
      <c r="F1057" s="46">
        <v>74314.025845908036</v>
      </c>
      <c r="G1057" s="231">
        <v>63.53119218279619</v>
      </c>
      <c r="H1057" s="120"/>
      <c r="I1057" s="120"/>
      <c r="J1057" s="120"/>
      <c r="K1057" s="120"/>
      <c r="L1057" s="120"/>
      <c r="M1057" s="120"/>
      <c r="N1057" s="120"/>
      <c r="O1057" s="120"/>
      <c r="P1057" s="120"/>
      <c r="Q1057" s="120"/>
      <c r="R1057" s="120"/>
      <c r="S1057" s="120"/>
      <c r="T1057" s="120"/>
      <c r="U1057" s="31">
        <f t="shared" si="102"/>
        <v>155504.88633247232</v>
      </c>
      <c r="V1057" s="31">
        <f t="shared" si="103"/>
        <v>48.913232207740691</v>
      </c>
      <c r="W1057" s="31">
        <f t="shared" si="98"/>
        <v>81190.860486564299</v>
      </c>
      <c r="X1057" s="31">
        <f t="shared" si="99"/>
        <v>37.650887245200323</v>
      </c>
      <c r="Y1057" s="31">
        <f t="shared" si="100"/>
        <v>74314.025845908036</v>
      </c>
      <c r="Z1057" s="259">
        <f t="shared" si="101"/>
        <v>63.53119218279619</v>
      </c>
      <c r="AA1057" s="252">
        <f t="shared" si="104"/>
        <v>0</v>
      </c>
      <c r="AB1057" s="252">
        <f t="shared" si="105"/>
        <v>0</v>
      </c>
      <c r="AC1057" s="252">
        <f t="shared" si="106"/>
        <v>0</v>
      </c>
      <c r="AD1057" s="252">
        <f t="shared" si="107"/>
        <v>0</v>
      </c>
      <c r="AE1057" s="252">
        <f t="shared" si="108"/>
        <v>0</v>
      </c>
      <c r="AF1057" s="273">
        <f t="shared" si="109"/>
        <v>0</v>
      </c>
    </row>
    <row r="1058" spans="1:32" s="31" customFormat="1" ht="20.100000000000001" customHeight="1">
      <c r="A1058" s="233" t="s">
        <v>13</v>
      </c>
      <c r="B1058" s="228">
        <v>177466.76090767985</v>
      </c>
      <c r="C1058" s="246">
        <v>14.122948219294301</v>
      </c>
      <c r="D1058" s="46">
        <v>95897.871734499699</v>
      </c>
      <c r="E1058" s="118">
        <v>18.114121663200208</v>
      </c>
      <c r="F1058" s="46">
        <v>81568.889173180141</v>
      </c>
      <c r="G1058" s="231">
        <v>9.7624415373690709</v>
      </c>
      <c r="H1058" s="120"/>
      <c r="I1058" s="120"/>
      <c r="J1058" s="120"/>
      <c r="K1058" s="120"/>
      <c r="L1058" s="120"/>
      <c r="M1058" s="120"/>
      <c r="N1058" s="120"/>
      <c r="O1058" s="120"/>
      <c r="P1058" s="120"/>
      <c r="Q1058" s="120"/>
      <c r="R1058" s="120"/>
      <c r="S1058" s="120"/>
      <c r="T1058" s="120"/>
      <c r="U1058" s="31">
        <f t="shared" si="102"/>
        <v>177466.76090767985</v>
      </c>
      <c r="V1058" s="31">
        <f t="shared" si="103"/>
        <v>14.122948219294301</v>
      </c>
      <c r="W1058" s="31">
        <f t="shared" si="98"/>
        <v>95897.871734499699</v>
      </c>
      <c r="X1058" s="31">
        <f t="shared" si="99"/>
        <v>18.114121663200208</v>
      </c>
      <c r="Y1058" s="31">
        <f t="shared" si="100"/>
        <v>81568.889173180141</v>
      </c>
      <c r="Z1058" s="259">
        <f t="shared" si="101"/>
        <v>9.7624415373690709</v>
      </c>
      <c r="AA1058" s="252">
        <f t="shared" si="104"/>
        <v>0</v>
      </c>
      <c r="AB1058" s="252">
        <f t="shared" si="105"/>
        <v>0</v>
      </c>
      <c r="AC1058" s="252">
        <f t="shared" si="106"/>
        <v>0</v>
      </c>
      <c r="AD1058" s="252">
        <f t="shared" si="107"/>
        <v>0</v>
      </c>
      <c r="AE1058" s="252">
        <f t="shared" si="108"/>
        <v>0</v>
      </c>
      <c r="AF1058" s="273">
        <f t="shared" si="109"/>
        <v>0</v>
      </c>
    </row>
    <row r="1059" spans="1:32" s="31" customFormat="1" ht="20.100000000000001" customHeight="1">
      <c r="A1059" s="710" t="s">
        <v>14</v>
      </c>
      <c r="B1059" s="711"/>
      <c r="C1059" s="711"/>
      <c r="D1059" s="711"/>
      <c r="E1059" s="711"/>
      <c r="F1059" s="711"/>
      <c r="G1059" s="712"/>
      <c r="H1059" s="364"/>
      <c r="I1059" s="364"/>
      <c r="J1059" s="364"/>
      <c r="K1059" s="364"/>
      <c r="L1059" s="364"/>
      <c r="M1059" s="364"/>
      <c r="N1059" s="364"/>
      <c r="O1059" s="364"/>
      <c r="P1059" s="364"/>
      <c r="Q1059" s="364"/>
      <c r="R1059" s="364"/>
      <c r="S1059" s="364"/>
      <c r="T1059" s="364"/>
      <c r="U1059" s="31">
        <f t="shared" si="102"/>
        <v>0</v>
      </c>
      <c r="V1059" s="31">
        <f t="shared" si="103"/>
        <v>-100</v>
      </c>
      <c r="W1059" s="31">
        <f t="shared" si="98"/>
        <v>0</v>
      </c>
      <c r="X1059" s="31">
        <f t="shared" si="99"/>
        <v>-100</v>
      </c>
      <c r="Y1059" s="31">
        <f t="shared" si="100"/>
        <v>0</v>
      </c>
      <c r="Z1059" s="259">
        <f t="shared" si="101"/>
        <v>-100</v>
      </c>
      <c r="AA1059" s="252">
        <f t="shared" si="104"/>
        <v>0</v>
      </c>
      <c r="AB1059" s="252">
        <f t="shared" si="105"/>
        <v>-100</v>
      </c>
      <c r="AC1059" s="252">
        <f t="shared" si="106"/>
        <v>0</v>
      </c>
      <c r="AD1059" s="252">
        <f t="shared" si="107"/>
        <v>-100</v>
      </c>
      <c r="AE1059" s="252">
        <f t="shared" si="108"/>
        <v>0</v>
      </c>
      <c r="AF1059" s="273">
        <f t="shared" si="109"/>
        <v>-100</v>
      </c>
    </row>
    <row r="1060" spans="1:32" s="31" customFormat="1" ht="20.100000000000001" customHeight="1">
      <c r="A1060" s="206"/>
      <c r="B1060" s="348">
        <f>B1058/B1018*100-100</f>
        <v>31315.606462680098</v>
      </c>
      <c r="C1060" s="349" t="s">
        <v>4</v>
      </c>
      <c r="D1060" s="348">
        <f t="shared" ref="D1060" si="110">D1058/D1018*100-100</f>
        <v>28880.922252795317</v>
      </c>
      <c r="E1060" s="349" t="s">
        <v>4</v>
      </c>
      <c r="F1060" s="348">
        <f t="shared" ref="F1060" si="111">F1058/F1018*100-100</f>
        <v>34758.499646658187</v>
      </c>
      <c r="G1060" s="349" t="s">
        <v>4</v>
      </c>
      <c r="H1060" s="228"/>
      <c r="I1060" s="228"/>
      <c r="J1060" s="228"/>
      <c r="K1060" s="228"/>
      <c r="L1060" s="228"/>
      <c r="M1060" s="228"/>
      <c r="N1060" s="228"/>
      <c r="O1060" s="228"/>
      <c r="P1060" s="228"/>
      <c r="Q1060" s="228"/>
      <c r="R1060" s="228"/>
      <c r="S1060" s="228"/>
      <c r="T1060" s="228"/>
      <c r="U1060" s="31">
        <v>20.026704318898595</v>
      </c>
      <c r="V1060" s="31">
        <v>2.0580889206743649</v>
      </c>
      <c r="W1060" s="31">
        <v>28.876374078653896</v>
      </c>
      <c r="X1060" s="31">
        <v>10.800000000000011</v>
      </c>
      <c r="Y1060" s="31">
        <v>-0.63624936836264112</v>
      </c>
      <c r="Z1060" s="259">
        <v>2.0363100671232814</v>
      </c>
      <c r="AA1060" s="252">
        <f t="shared" si="104"/>
        <v>-31295.5797583612</v>
      </c>
      <c r="AB1060" s="252" t="e">
        <f t="shared" si="105"/>
        <v>#VALUE!</v>
      </c>
      <c r="AC1060" s="252">
        <f t="shared" si="106"/>
        <v>-28852.045878716664</v>
      </c>
      <c r="AD1060" s="252" t="e">
        <f t="shared" si="107"/>
        <v>#VALUE!</v>
      </c>
      <c r="AE1060" s="252">
        <f t="shared" si="108"/>
        <v>-34759.13589602655</v>
      </c>
      <c r="AF1060" s="273" t="e">
        <f t="shared" si="109"/>
        <v>#VALUE!</v>
      </c>
    </row>
    <row r="1061" spans="1:32" s="2" customFormat="1" ht="15" customHeight="1">
      <c r="A1061" s="351" t="s">
        <v>290</v>
      </c>
      <c r="B1061" s="311"/>
      <c r="C1061" s="311"/>
      <c r="D1061" s="311"/>
      <c r="E1061" s="312"/>
      <c r="F1061" s="313"/>
      <c r="G1061" s="314"/>
      <c r="H1061" s="314"/>
      <c r="I1061" s="314"/>
      <c r="J1061" s="314"/>
      <c r="K1061" s="314"/>
      <c r="L1061" s="314"/>
      <c r="M1061" s="314"/>
      <c r="N1061" s="314"/>
      <c r="O1061" s="314"/>
      <c r="P1061" s="314"/>
      <c r="Q1061" s="314"/>
      <c r="R1061" s="314"/>
      <c r="S1061" s="314"/>
      <c r="T1061" s="314"/>
      <c r="U1061" s="9">
        <v>20.026704318898595</v>
      </c>
      <c r="V1061" s="9">
        <v>2.0580889206743649</v>
      </c>
      <c r="W1061" s="9">
        <v>28.876374078653896</v>
      </c>
      <c r="X1061" s="9">
        <v>10.800000000000011</v>
      </c>
      <c r="Y1061" s="9">
        <v>-0.63624936836264112</v>
      </c>
      <c r="Z1061" s="286">
        <v>2.0363100671232814</v>
      </c>
      <c r="AA1061" s="287">
        <f t="shared" si="104"/>
        <v>20.026704318898595</v>
      </c>
      <c r="AB1061" s="287">
        <f t="shared" si="105"/>
        <v>2.0580889206743649</v>
      </c>
      <c r="AC1061" s="287">
        <f t="shared" si="106"/>
        <v>28.876374078653896</v>
      </c>
      <c r="AD1061" s="287">
        <f t="shared" si="107"/>
        <v>10.800000000000011</v>
      </c>
      <c r="AE1061" s="287">
        <f t="shared" si="108"/>
        <v>-0.63624936836264112</v>
      </c>
      <c r="AF1061" s="288">
        <f t="shared" si="109"/>
        <v>2.0363100671232814</v>
      </c>
    </row>
    <row r="1062" spans="1:32" s="2" customFormat="1" ht="15" customHeight="1">
      <c r="A1062" s="737" t="s">
        <v>198</v>
      </c>
      <c r="B1062" s="737"/>
      <c r="C1062" s="737"/>
      <c r="D1062" s="737"/>
      <c r="E1062" s="737"/>
      <c r="F1062" s="737"/>
      <c r="G1062" s="737"/>
      <c r="H1062" s="117"/>
      <c r="I1062" s="117"/>
      <c r="J1062" s="117"/>
      <c r="K1062" s="117"/>
      <c r="L1062" s="117"/>
      <c r="M1062" s="117"/>
      <c r="N1062" s="117"/>
      <c r="O1062" s="117"/>
      <c r="P1062" s="117"/>
      <c r="Q1062" s="117"/>
      <c r="R1062" s="117"/>
      <c r="S1062" s="117"/>
      <c r="T1062" s="117"/>
      <c r="U1062" s="9">
        <v>20.026704318898595</v>
      </c>
      <c r="V1062" s="9">
        <v>2.0580889206743649</v>
      </c>
      <c r="W1062" s="9">
        <v>28.876374078653896</v>
      </c>
      <c r="X1062" s="9">
        <v>10.800000000000011</v>
      </c>
      <c r="Y1062" s="9">
        <v>-0.63624936836264112</v>
      </c>
      <c r="Z1062" s="286">
        <v>2.0363100671232814</v>
      </c>
      <c r="AA1062" s="287">
        <f t="shared" si="104"/>
        <v>20.026704318898595</v>
      </c>
      <c r="AB1062" s="287">
        <f t="shared" si="105"/>
        <v>2.0580889206743649</v>
      </c>
      <c r="AC1062" s="287">
        <f t="shared" si="106"/>
        <v>28.876374078653896</v>
      </c>
      <c r="AD1062" s="287">
        <f t="shared" si="107"/>
        <v>10.800000000000011</v>
      </c>
      <c r="AE1062" s="287">
        <f t="shared" si="108"/>
        <v>-0.63624936836264112</v>
      </c>
      <c r="AF1062" s="288">
        <f t="shared" si="109"/>
        <v>2.0363100671232814</v>
      </c>
    </row>
    <row r="1063" spans="1:32" s="2" customFormat="1" ht="15" customHeight="1">
      <c r="A1063" s="353" t="s">
        <v>307</v>
      </c>
      <c r="B1063" s="328"/>
      <c r="C1063" s="328"/>
      <c r="D1063" s="354"/>
      <c r="E1063" s="354"/>
      <c r="F1063" s="354"/>
      <c r="G1063" s="354"/>
      <c r="H1063" s="354"/>
      <c r="I1063" s="354"/>
      <c r="J1063" s="354"/>
      <c r="K1063" s="354"/>
      <c r="L1063" s="354"/>
      <c r="M1063" s="354"/>
      <c r="N1063" s="354"/>
      <c r="O1063" s="354"/>
      <c r="P1063" s="354"/>
      <c r="Q1063" s="354"/>
      <c r="R1063" s="354"/>
      <c r="S1063" s="354"/>
      <c r="T1063" s="354"/>
      <c r="U1063" s="9">
        <v>20.026704318898595</v>
      </c>
      <c r="V1063" s="9">
        <v>2.0580889206743649</v>
      </c>
      <c r="W1063" s="9">
        <v>28.876374078653896</v>
      </c>
      <c r="X1063" s="9">
        <v>10.800000000000011</v>
      </c>
      <c r="Y1063" s="9">
        <v>-0.63624936836264112</v>
      </c>
      <c r="Z1063" s="286">
        <v>2.0363100671232814</v>
      </c>
      <c r="AA1063" s="287">
        <f t="shared" si="104"/>
        <v>20.026704318898595</v>
      </c>
      <c r="AB1063" s="287">
        <f t="shared" si="105"/>
        <v>2.0580889206743649</v>
      </c>
      <c r="AC1063" s="287">
        <f t="shared" si="106"/>
        <v>28.876374078653896</v>
      </c>
      <c r="AD1063" s="287">
        <f t="shared" si="107"/>
        <v>10.800000000000011</v>
      </c>
      <c r="AE1063" s="287">
        <f t="shared" si="108"/>
        <v>-0.63624936836264112</v>
      </c>
      <c r="AF1063" s="288">
        <f t="shared" si="109"/>
        <v>2.0363100671232814</v>
      </c>
    </row>
    <row r="1064" spans="1:32" s="6" customFormat="1" ht="39.950000000000003" customHeight="1">
      <c r="A1064" s="707" t="s">
        <v>199</v>
      </c>
      <c r="B1064" s="707"/>
      <c r="C1064" s="707"/>
      <c r="D1064" s="707"/>
      <c r="E1064" s="707"/>
      <c r="F1064" s="707"/>
      <c r="G1064" s="707"/>
      <c r="H1064" s="372"/>
      <c r="I1064" s="372"/>
      <c r="J1064" s="372"/>
      <c r="K1064" s="372"/>
      <c r="L1064" s="372"/>
      <c r="M1064" s="372"/>
      <c r="N1064" s="372"/>
      <c r="O1064" s="372"/>
      <c r="P1064" s="372"/>
      <c r="Q1064" s="372"/>
      <c r="R1064" s="372"/>
      <c r="S1064" s="372"/>
      <c r="T1064" s="372"/>
      <c r="U1064" s="109">
        <v>20.026704318898595</v>
      </c>
      <c r="V1064" s="109">
        <v>2.0580889206743649</v>
      </c>
      <c r="W1064" s="109">
        <v>28.876374078653896</v>
      </c>
      <c r="X1064" s="109">
        <v>10.800000000000011</v>
      </c>
      <c r="Y1064" s="109">
        <v>-0.63624936836264112</v>
      </c>
      <c r="Z1064" s="365">
        <v>2.0363100671232814</v>
      </c>
      <c r="AA1064" s="366">
        <f t="shared" si="104"/>
        <v>20.026704318898595</v>
      </c>
      <c r="AB1064" s="366">
        <f t="shared" si="105"/>
        <v>2.0580889206743649</v>
      </c>
      <c r="AC1064" s="366">
        <f t="shared" si="106"/>
        <v>28.876374078653896</v>
      </c>
      <c r="AD1064" s="366">
        <f t="shared" si="107"/>
        <v>10.800000000000011</v>
      </c>
      <c r="AE1064" s="366">
        <f t="shared" si="108"/>
        <v>-0.63624936836264112</v>
      </c>
      <c r="AF1064" s="367">
        <f t="shared" si="109"/>
        <v>2.0363100671232814</v>
      </c>
    </row>
    <row r="1065" spans="1:32" s="211" customFormat="1" ht="15" customHeight="1">
      <c r="A1065" s="209" t="s">
        <v>293</v>
      </c>
      <c r="B1065" s="210"/>
      <c r="C1065" s="210"/>
      <c r="D1065" s="210"/>
      <c r="E1065" s="210"/>
      <c r="F1065" s="210"/>
      <c r="G1065" s="210"/>
      <c r="H1065" s="210"/>
      <c r="I1065" s="210"/>
      <c r="J1065" s="210"/>
      <c r="K1065" s="210"/>
      <c r="L1065" s="210"/>
      <c r="M1065" s="210"/>
      <c r="N1065" s="210"/>
      <c r="O1065" s="210"/>
      <c r="P1065" s="210"/>
      <c r="Q1065" s="210"/>
      <c r="R1065" s="210"/>
      <c r="S1065" s="210"/>
      <c r="T1065" s="210"/>
      <c r="U1065" s="31">
        <v>43628.626772721072</v>
      </c>
      <c r="V1065" s="31">
        <v>99.684180160320651</v>
      </c>
      <c r="W1065" s="31">
        <v>38215.605839260817</v>
      </c>
      <c r="X1065" s="31">
        <v>497.12838702895039</v>
      </c>
      <c r="Y1065" s="31">
        <v>283.13053833519973</v>
      </c>
      <c r="Z1065" s="259">
        <v>4533.0778279357828</v>
      </c>
      <c r="AA1065" s="252">
        <f t="shared" si="104"/>
        <v>43628.626772721072</v>
      </c>
      <c r="AB1065" s="252">
        <f t="shared" si="105"/>
        <v>99.684180160320651</v>
      </c>
      <c r="AC1065" s="252">
        <f t="shared" si="106"/>
        <v>38215.605839260817</v>
      </c>
      <c r="AD1065" s="252">
        <f t="shared" si="107"/>
        <v>497.12838702895039</v>
      </c>
      <c r="AE1065" s="252">
        <f t="shared" si="108"/>
        <v>283.13053833519973</v>
      </c>
      <c r="AF1065" s="273">
        <f t="shared" si="109"/>
        <v>4533.0778279357828</v>
      </c>
    </row>
    <row r="1066" spans="1:32" ht="15" customHeight="1">
      <c r="A1066" s="300"/>
      <c r="B1066" s="301"/>
      <c r="C1066" s="301"/>
      <c r="D1066" s="302"/>
      <c r="E1066" s="302"/>
      <c r="F1066" s="302"/>
      <c r="G1066" s="302"/>
      <c r="H1066" s="302"/>
      <c r="I1066" s="302"/>
      <c r="J1066" s="302"/>
      <c r="K1066" s="302"/>
      <c r="L1066" s="302"/>
      <c r="M1066" s="302"/>
      <c r="N1066" s="302"/>
      <c r="O1066" s="302"/>
      <c r="P1066" s="302"/>
      <c r="Q1066" s="302"/>
      <c r="R1066" s="302"/>
      <c r="S1066" s="302"/>
      <c r="T1066" s="302"/>
      <c r="U1066" s="31">
        <v>20.026704318898595</v>
      </c>
      <c r="V1066" s="31">
        <v>2.0580889206743649</v>
      </c>
      <c r="W1066" s="31">
        <v>28.876374078653896</v>
      </c>
      <c r="X1066" s="31">
        <v>10.800000000000011</v>
      </c>
      <c r="Y1066" s="31">
        <v>-0.63624936836264112</v>
      </c>
      <c r="Z1066" s="259">
        <v>2.0363100671232814</v>
      </c>
      <c r="AA1066" s="252">
        <f t="shared" si="104"/>
        <v>20.026704318898595</v>
      </c>
      <c r="AB1066" s="252">
        <f t="shared" si="105"/>
        <v>2.0580889206743649</v>
      </c>
      <c r="AC1066" s="252">
        <f t="shared" si="106"/>
        <v>28.876374078653896</v>
      </c>
      <c r="AD1066" s="252">
        <f t="shared" si="107"/>
        <v>10.800000000000011</v>
      </c>
      <c r="AE1066" s="252">
        <f t="shared" si="108"/>
        <v>-0.63624936836264112</v>
      </c>
      <c r="AF1066" s="273">
        <f t="shared" si="109"/>
        <v>2.0363100671232814</v>
      </c>
    </row>
    <row r="1067" spans="1:32" s="10" customFormat="1" ht="24.95" customHeight="1">
      <c r="A1067" s="721" t="s">
        <v>245</v>
      </c>
      <c r="B1067" s="721"/>
      <c r="C1067" s="721"/>
      <c r="D1067" s="721"/>
      <c r="E1067" s="721"/>
      <c r="F1067" s="721"/>
      <c r="G1067" s="721"/>
      <c r="H1067" s="111"/>
      <c r="I1067" s="111"/>
      <c r="J1067" s="111"/>
      <c r="K1067" s="111"/>
      <c r="L1067" s="111"/>
      <c r="M1067" s="111"/>
      <c r="N1067" s="111"/>
      <c r="O1067" s="111"/>
      <c r="P1067" s="111"/>
      <c r="Q1067" s="111"/>
      <c r="R1067" s="111"/>
      <c r="S1067" s="111"/>
      <c r="T1067" s="111"/>
      <c r="U1067" s="10">
        <v>20.026704318898595</v>
      </c>
      <c r="V1067" s="10">
        <v>2.0580889206743649</v>
      </c>
      <c r="W1067" s="10">
        <v>28.876374078653896</v>
      </c>
      <c r="X1067" s="10">
        <v>10.800000000000011</v>
      </c>
      <c r="Y1067" s="10">
        <v>-0.63624936836264112</v>
      </c>
      <c r="Z1067" s="264">
        <v>2.0363100671232814</v>
      </c>
      <c r="AA1067" s="13">
        <f t="shared" si="104"/>
        <v>20.026704318898595</v>
      </c>
      <c r="AB1067" s="13">
        <f t="shared" si="105"/>
        <v>2.0580889206743649</v>
      </c>
      <c r="AC1067" s="13">
        <f t="shared" si="106"/>
        <v>28.876374078653896</v>
      </c>
      <c r="AD1067" s="13">
        <f t="shared" si="107"/>
        <v>10.800000000000011</v>
      </c>
      <c r="AE1067" s="13">
        <f t="shared" si="108"/>
        <v>-0.63624936836264112</v>
      </c>
      <c r="AF1067" s="361">
        <f t="shared" si="109"/>
        <v>2.0363100671232814</v>
      </c>
    </row>
    <row r="1068" spans="1:32" s="37" customFormat="1" ht="15" customHeight="1">
      <c r="A1068" s="707" t="s">
        <v>5</v>
      </c>
      <c r="B1068" s="707"/>
      <c r="C1068" s="113"/>
      <c r="D1068" s="113"/>
      <c r="E1068" s="113"/>
      <c r="F1068" s="113"/>
      <c r="G1068" s="113"/>
      <c r="H1068" s="113"/>
      <c r="I1068" s="113"/>
      <c r="J1068" s="113"/>
      <c r="K1068" s="113"/>
      <c r="L1068" s="113"/>
      <c r="M1068" s="113"/>
      <c r="N1068" s="113"/>
      <c r="O1068" s="113"/>
      <c r="P1068" s="113"/>
      <c r="Q1068" s="113"/>
      <c r="R1068" s="113"/>
      <c r="S1068" s="113"/>
      <c r="T1068" s="113"/>
      <c r="U1068" s="37">
        <v>20.026704318898595</v>
      </c>
      <c r="V1068" s="37">
        <v>2.0580889206743649</v>
      </c>
      <c r="W1068" s="37">
        <v>28.876374078653896</v>
      </c>
      <c r="X1068" s="37">
        <v>10.800000000000011</v>
      </c>
      <c r="Y1068" s="37">
        <v>-0.63624936836264112</v>
      </c>
      <c r="Z1068" s="265">
        <v>2.0363100671232814</v>
      </c>
      <c r="AA1068" s="274">
        <f t="shared" si="104"/>
        <v>20.026704318898595</v>
      </c>
      <c r="AB1068" s="274">
        <f t="shared" si="105"/>
        <v>2.0580889206743649</v>
      </c>
      <c r="AC1068" s="274">
        <f t="shared" si="106"/>
        <v>28.876374078653896</v>
      </c>
      <c r="AD1068" s="274">
        <f t="shared" si="107"/>
        <v>10.800000000000011</v>
      </c>
      <c r="AE1068" s="274">
        <f t="shared" si="108"/>
        <v>-0.63624936836264112</v>
      </c>
      <c r="AF1068" s="275">
        <f t="shared" si="109"/>
        <v>2.0363100671232814</v>
      </c>
    </row>
    <row r="1069" spans="1:32" s="31" customFormat="1" ht="24.95" customHeight="1">
      <c r="A1069" s="722" t="s">
        <v>6</v>
      </c>
      <c r="B1069" s="724" t="s">
        <v>7</v>
      </c>
      <c r="C1069" s="724"/>
      <c r="D1069" s="735" t="s">
        <v>222</v>
      </c>
      <c r="E1069" s="735"/>
      <c r="F1069" s="735" t="s">
        <v>223</v>
      </c>
      <c r="G1069" s="736"/>
      <c r="H1069" s="226"/>
      <c r="I1069" s="226"/>
      <c r="J1069" s="226"/>
      <c r="K1069" s="226"/>
      <c r="L1069" s="226"/>
      <c r="M1069" s="226"/>
      <c r="N1069" s="226"/>
      <c r="O1069" s="226"/>
      <c r="P1069" s="226"/>
      <c r="Q1069" s="226"/>
      <c r="R1069" s="226"/>
      <c r="S1069" s="226"/>
      <c r="T1069" s="226"/>
      <c r="U1069" s="31">
        <v>20.026704318898595</v>
      </c>
      <c r="V1069" s="31">
        <v>2.0580889206743649</v>
      </c>
      <c r="W1069" s="31">
        <v>28.876374078653896</v>
      </c>
      <c r="X1069" s="31">
        <v>10.800000000000011</v>
      </c>
      <c r="Y1069" s="31">
        <v>-0.63624936836264112</v>
      </c>
      <c r="Z1069" s="259">
        <v>2.0363100671232814</v>
      </c>
      <c r="AA1069" s="252" t="e">
        <f t="shared" si="104"/>
        <v>#VALUE!</v>
      </c>
      <c r="AB1069" s="252">
        <f t="shared" si="105"/>
        <v>2.0580889206743649</v>
      </c>
      <c r="AC1069" s="252" t="e">
        <f t="shared" si="106"/>
        <v>#VALUE!</v>
      </c>
      <c r="AD1069" s="252">
        <f t="shared" si="107"/>
        <v>10.800000000000011</v>
      </c>
      <c r="AE1069" s="252" t="e">
        <f t="shared" si="108"/>
        <v>#VALUE!</v>
      </c>
      <c r="AF1069" s="273">
        <f t="shared" si="109"/>
        <v>2.0363100671232814</v>
      </c>
    </row>
    <row r="1070" spans="1:32" s="31" customFormat="1" ht="24.95" customHeight="1">
      <c r="A1070" s="723"/>
      <c r="B1070" s="238" t="s">
        <v>10</v>
      </c>
      <c r="C1070" s="239" t="s">
        <v>11</v>
      </c>
      <c r="D1070" s="240" t="s">
        <v>10</v>
      </c>
      <c r="E1070" s="239" t="s">
        <v>11</v>
      </c>
      <c r="F1070" s="240" t="s">
        <v>10</v>
      </c>
      <c r="G1070" s="241" t="s">
        <v>11</v>
      </c>
      <c r="H1070" s="226"/>
      <c r="I1070" s="226"/>
      <c r="J1070" s="226"/>
      <c r="K1070" s="226"/>
      <c r="L1070" s="226"/>
      <c r="M1070" s="226"/>
      <c r="N1070" s="226"/>
      <c r="O1070" s="226"/>
      <c r="P1070" s="226"/>
      <c r="Q1070" s="226"/>
      <c r="R1070" s="226"/>
      <c r="S1070" s="226"/>
      <c r="T1070" s="226"/>
      <c r="U1070" s="31">
        <v>20.026704318898595</v>
      </c>
      <c r="V1070" s="31">
        <v>2.0580889206743649</v>
      </c>
      <c r="W1070" s="31">
        <v>28.876374078653896</v>
      </c>
      <c r="X1070" s="31">
        <v>10.800000000000011</v>
      </c>
      <c r="Y1070" s="31">
        <v>-0.63624936836264112</v>
      </c>
      <c r="Z1070" s="259">
        <v>2.0363100671232814</v>
      </c>
      <c r="AA1070" s="252" t="e">
        <f t="shared" si="104"/>
        <v>#VALUE!</v>
      </c>
      <c r="AB1070" s="252" t="e">
        <f t="shared" si="105"/>
        <v>#VALUE!</v>
      </c>
      <c r="AC1070" s="252" t="e">
        <f t="shared" si="106"/>
        <v>#VALUE!</v>
      </c>
      <c r="AD1070" s="252" t="e">
        <f t="shared" si="107"/>
        <v>#VALUE!</v>
      </c>
      <c r="AE1070" s="252" t="e">
        <f t="shared" si="108"/>
        <v>#VALUE!</v>
      </c>
      <c r="AF1070" s="273" t="e">
        <f t="shared" si="109"/>
        <v>#VALUE!</v>
      </c>
    </row>
    <row r="1071" spans="1:32" s="31" customFormat="1" ht="24.95" customHeight="1">
      <c r="A1071" s="233">
        <v>1970</v>
      </c>
      <c r="B1071" s="228">
        <v>564.9</v>
      </c>
      <c r="C1071" s="246">
        <v>17.290036325374132</v>
      </c>
      <c r="D1071" s="46">
        <v>330.9</v>
      </c>
      <c r="E1071" s="120">
        <v>10.127939493833066</v>
      </c>
      <c r="F1071" s="46">
        <v>233.99999999999997</v>
      </c>
      <c r="G1071" s="119">
        <v>7.1620968315410636</v>
      </c>
      <c r="H1071" s="119"/>
      <c r="I1071" s="119"/>
      <c r="J1071" s="119"/>
      <c r="K1071" s="119"/>
      <c r="L1071" s="119"/>
      <c r="M1071" s="119"/>
      <c r="N1071" s="119"/>
      <c r="O1071" s="119"/>
      <c r="P1071" s="119"/>
      <c r="Q1071" s="119"/>
      <c r="R1071" s="119"/>
      <c r="S1071" s="119"/>
      <c r="T1071" s="119"/>
      <c r="U1071" s="346">
        <v>564.9</v>
      </c>
      <c r="V1071" s="346">
        <v>17.290036325374132</v>
      </c>
      <c r="W1071" s="346">
        <v>330.9</v>
      </c>
      <c r="X1071" s="346">
        <v>10.127939493833066</v>
      </c>
      <c r="Y1071" s="346">
        <v>233.99999999999997</v>
      </c>
      <c r="Z1071" s="370">
        <v>7.1620968315410636</v>
      </c>
      <c r="AA1071" s="252">
        <f t="shared" si="104"/>
        <v>0</v>
      </c>
      <c r="AB1071" s="252">
        <f t="shared" si="105"/>
        <v>0</v>
      </c>
      <c r="AC1071" s="252">
        <f t="shared" si="106"/>
        <v>0</v>
      </c>
      <c r="AD1071" s="252">
        <f t="shared" si="107"/>
        <v>0</v>
      </c>
      <c r="AE1071" s="252">
        <f t="shared" si="108"/>
        <v>0</v>
      </c>
      <c r="AF1071" s="273">
        <f t="shared" si="109"/>
        <v>0</v>
      </c>
    </row>
    <row r="1072" spans="1:32" s="31" customFormat="1" ht="24.95" customHeight="1">
      <c r="A1072" s="233">
        <v>1971</v>
      </c>
      <c r="B1072" s="228">
        <v>719.6</v>
      </c>
      <c r="C1072" s="246">
        <v>14.326038683615366</v>
      </c>
      <c r="D1072" s="46">
        <v>386.5</v>
      </c>
      <c r="E1072" s="118">
        <v>7.6945719166444393</v>
      </c>
      <c r="F1072" s="46">
        <v>333.1</v>
      </c>
      <c r="G1072" s="119">
        <v>6.6314667669709264</v>
      </c>
      <c r="H1072" s="119"/>
      <c r="I1072" s="119"/>
      <c r="J1072" s="119"/>
      <c r="K1072" s="119"/>
      <c r="L1072" s="119"/>
      <c r="M1072" s="119"/>
      <c r="N1072" s="119"/>
      <c r="O1072" s="119"/>
      <c r="P1072" s="119"/>
      <c r="Q1072" s="119"/>
      <c r="R1072" s="119"/>
      <c r="S1072" s="119"/>
      <c r="T1072" s="119"/>
      <c r="U1072" s="346">
        <v>719.6</v>
      </c>
      <c r="V1072" s="346">
        <v>14.326038683615366</v>
      </c>
      <c r="W1072" s="346">
        <v>386.5</v>
      </c>
      <c r="X1072" s="346">
        <v>7.6945719166444393</v>
      </c>
      <c r="Y1072" s="346">
        <v>333.1</v>
      </c>
      <c r="Z1072" s="370">
        <v>6.6314667669709264</v>
      </c>
      <c r="AA1072" s="252">
        <f t="shared" si="104"/>
        <v>0</v>
      </c>
      <c r="AB1072" s="252">
        <f t="shared" si="105"/>
        <v>0</v>
      </c>
      <c r="AC1072" s="252">
        <f t="shared" si="106"/>
        <v>0</v>
      </c>
      <c r="AD1072" s="252">
        <f t="shared" si="107"/>
        <v>0</v>
      </c>
      <c r="AE1072" s="252">
        <f t="shared" si="108"/>
        <v>0</v>
      </c>
      <c r="AF1072" s="273">
        <f t="shared" si="109"/>
        <v>0</v>
      </c>
    </row>
    <row r="1073" spans="1:32" s="31" customFormat="1" ht="24.95" customHeight="1">
      <c r="A1073" s="233" t="s">
        <v>56</v>
      </c>
      <c r="B1073" s="228">
        <v>1410.1</v>
      </c>
      <c r="C1073" s="246">
        <v>21.416812023622974</v>
      </c>
      <c r="D1073" s="46">
        <v>1006.3000000000001</v>
      </c>
      <c r="E1073" s="118">
        <v>15.283836564337141</v>
      </c>
      <c r="F1073" s="46">
        <v>403.79999999999995</v>
      </c>
      <c r="G1073" s="119">
        <v>6.1329754592858352</v>
      </c>
      <c r="H1073" s="119"/>
      <c r="I1073" s="119"/>
      <c r="J1073" s="119"/>
      <c r="K1073" s="119"/>
      <c r="L1073" s="119"/>
      <c r="M1073" s="119"/>
      <c r="N1073" s="119"/>
      <c r="O1073" s="119"/>
      <c r="P1073" s="119"/>
      <c r="Q1073" s="119"/>
      <c r="R1073" s="119"/>
      <c r="S1073" s="119"/>
      <c r="T1073" s="119"/>
      <c r="U1073" s="346">
        <v>1410.1</v>
      </c>
      <c r="V1073" s="346">
        <v>21.416812023622974</v>
      </c>
      <c r="W1073" s="346">
        <v>1006.3000000000001</v>
      </c>
      <c r="X1073" s="346">
        <v>15.283836564337141</v>
      </c>
      <c r="Y1073" s="346">
        <v>403.79999999999995</v>
      </c>
      <c r="Z1073" s="370">
        <v>6.1329754592858352</v>
      </c>
      <c r="AA1073" s="252">
        <f t="shared" si="104"/>
        <v>0</v>
      </c>
      <c r="AB1073" s="252">
        <f t="shared" si="105"/>
        <v>0</v>
      </c>
      <c r="AC1073" s="252">
        <f t="shared" si="106"/>
        <v>0</v>
      </c>
      <c r="AD1073" s="252">
        <f t="shared" si="107"/>
        <v>0</v>
      </c>
      <c r="AE1073" s="252">
        <f t="shared" si="108"/>
        <v>0</v>
      </c>
      <c r="AF1073" s="273">
        <f t="shared" si="109"/>
        <v>0</v>
      </c>
    </row>
    <row r="1074" spans="1:32" s="31" customFormat="1" ht="24.95" customHeight="1">
      <c r="A1074" s="233">
        <v>1973</v>
      </c>
      <c r="B1074" s="228">
        <v>1495.6</v>
      </c>
      <c r="C1074" s="246">
        <v>14.262070404537164</v>
      </c>
      <c r="D1074" s="46">
        <v>918.7</v>
      </c>
      <c r="E1074" s="118">
        <v>8.7607408937204418</v>
      </c>
      <c r="F1074" s="46">
        <v>576.9</v>
      </c>
      <c r="G1074" s="119">
        <v>5.5013295108167233</v>
      </c>
      <c r="H1074" s="119"/>
      <c r="I1074" s="119"/>
      <c r="J1074" s="119"/>
      <c r="K1074" s="119"/>
      <c r="L1074" s="119"/>
      <c r="M1074" s="119"/>
      <c r="N1074" s="119"/>
      <c r="O1074" s="119"/>
      <c r="P1074" s="119"/>
      <c r="Q1074" s="119"/>
      <c r="R1074" s="119"/>
      <c r="S1074" s="119"/>
      <c r="T1074" s="119"/>
      <c r="U1074" s="346">
        <v>1495.6</v>
      </c>
      <c r="V1074" s="346">
        <v>14.262070404537164</v>
      </c>
      <c r="W1074" s="346">
        <v>918.7</v>
      </c>
      <c r="X1074" s="346">
        <v>8.7607408937204418</v>
      </c>
      <c r="Y1074" s="346">
        <v>576.9</v>
      </c>
      <c r="Z1074" s="370">
        <v>5.5013295108167233</v>
      </c>
      <c r="AA1074" s="252">
        <f t="shared" si="104"/>
        <v>0</v>
      </c>
      <c r="AB1074" s="252">
        <f t="shared" si="105"/>
        <v>0</v>
      </c>
      <c r="AC1074" s="252">
        <f t="shared" si="106"/>
        <v>0</v>
      </c>
      <c r="AD1074" s="252">
        <f t="shared" si="107"/>
        <v>0</v>
      </c>
      <c r="AE1074" s="252">
        <f t="shared" si="108"/>
        <v>0</v>
      </c>
      <c r="AF1074" s="273">
        <f t="shared" si="109"/>
        <v>0</v>
      </c>
    </row>
    <row r="1075" spans="1:32" s="31" customFormat="1" ht="24.95" customHeight="1">
      <c r="A1075" s="233">
        <v>1974</v>
      </c>
      <c r="B1075" s="228">
        <v>2791.5</v>
      </c>
      <c r="C1075" s="246">
        <v>8.2524193082221089</v>
      </c>
      <c r="D1075" s="46">
        <v>1709.7999999999997</v>
      </c>
      <c r="E1075" s="118">
        <v>5.054625302954741</v>
      </c>
      <c r="F1075" s="46">
        <v>1081.7</v>
      </c>
      <c r="G1075" s="119">
        <v>3.1977940052673675</v>
      </c>
      <c r="H1075" s="119"/>
      <c r="I1075" s="119"/>
      <c r="J1075" s="119"/>
      <c r="K1075" s="119"/>
      <c r="L1075" s="119"/>
      <c r="M1075" s="119"/>
      <c r="N1075" s="119"/>
      <c r="O1075" s="119"/>
      <c r="P1075" s="119"/>
      <c r="Q1075" s="119"/>
      <c r="R1075" s="119"/>
      <c r="S1075" s="119"/>
      <c r="T1075" s="119"/>
      <c r="U1075" s="346">
        <v>2791.5</v>
      </c>
      <c r="V1075" s="346">
        <v>8.2524193082221089</v>
      </c>
      <c r="W1075" s="346">
        <v>1709.7999999999997</v>
      </c>
      <c r="X1075" s="346">
        <v>5.054625302954741</v>
      </c>
      <c r="Y1075" s="346">
        <v>1081.7</v>
      </c>
      <c r="Z1075" s="370">
        <v>3.1977940052673675</v>
      </c>
      <c r="AA1075" s="252">
        <f t="shared" si="104"/>
        <v>0</v>
      </c>
      <c r="AB1075" s="252">
        <f t="shared" si="105"/>
        <v>0</v>
      </c>
      <c r="AC1075" s="252">
        <f t="shared" si="106"/>
        <v>0</v>
      </c>
      <c r="AD1075" s="252">
        <f t="shared" si="107"/>
        <v>0</v>
      </c>
      <c r="AE1075" s="252">
        <f t="shared" si="108"/>
        <v>0</v>
      </c>
      <c r="AF1075" s="273">
        <f t="shared" si="109"/>
        <v>0</v>
      </c>
    </row>
    <row r="1076" spans="1:32" s="31" customFormat="1" ht="24.95" customHeight="1">
      <c r="A1076" s="233">
        <v>1975</v>
      </c>
      <c r="B1076" s="228">
        <v>5176.0999999999995</v>
      </c>
      <c r="C1076" s="246">
        <v>14.514811937536919</v>
      </c>
      <c r="D1076" s="46">
        <v>2783.8999999999996</v>
      </c>
      <c r="E1076" s="118">
        <v>7.8066082480842773</v>
      </c>
      <c r="F1076" s="46">
        <v>2392.1999999999998</v>
      </c>
      <c r="G1076" s="119">
        <v>6.7082036894526427</v>
      </c>
      <c r="H1076" s="119"/>
      <c r="I1076" s="119"/>
      <c r="J1076" s="119"/>
      <c r="K1076" s="119"/>
      <c r="L1076" s="119"/>
      <c r="M1076" s="119"/>
      <c r="N1076" s="119"/>
      <c r="O1076" s="119"/>
      <c r="P1076" s="119"/>
      <c r="Q1076" s="119"/>
      <c r="R1076" s="119"/>
      <c r="S1076" s="119"/>
      <c r="T1076" s="119"/>
      <c r="U1076" s="346">
        <v>5176.0999999999995</v>
      </c>
      <c r="V1076" s="346">
        <v>14.514811937536919</v>
      </c>
      <c r="W1076" s="346">
        <v>2783.8999999999996</v>
      </c>
      <c r="X1076" s="346">
        <v>7.8066082480842773</v>
      </c>
      <c r="Y1076" s="346">
        <v>2392.1999999999998</v>
      </c>
      <c r="Z1076" s="370">
        <v>6.7082036894526427</v>
      </c>
      <c r="AA1076" s="252">
        <f t="shared" si="104"/>
        <v>0</v>
      </c>
      <c r="AB1076" s="252">
        <f t="shared" si="105"/>
        <v>0</v>
      </c>
      <c r="AC1076" s="252">
        <f t="shared" si="106"/>
        <v>0</v>
      </c>
      <c r="AD1076" s="252">
        <f t="shared" si="107"/>
        <v>0</v>
      </c>
      <c r="AE1076" s="252">
        <f t="shared" si="108"/>
        <v>0</v>
      </c>
      <c r="AF1076" s="273">
        <f t="shared" si="109"/>
        <v>0</v>
      </c>
    </row>
    <row r="1077" spans="1:32" s="31" customFormat="1" ht="24.95" customHeight="1">
      <c r="A1077" s="233">
        <v>1976</v>
      </c>
      <c r="B1077" s="228">
        <v>6634.7999999999993</v>
      </c>
      <c r="C1077" s="246">
        <v>15.029451823907117</v>
      </c>
      <c r="D1077" s="46">
        <v>3566.7</v>
      </c>
      <c r="E1077" s="118">
        <v>8.07945165194573</v>
      </c>
      <c r="F1077" s="46">
        <v>3068.1</v>
      </c>
      <c r="G1077" s="119">
        <v>6.9500001719613902</v>
      </c>
      <c r="H1077" s="119"/>
      <c r="I1077" s="119"/>
      <c r="J1077" s="119"/>
      <c r="K1077" s="119"/>
      <c r="L1077" s="119"/>
      <c r="M1077" s="119"/>
      <c r="N1077" s="119"/>
      <c r="O1077" s="119"/>
      <c r="P1077" s="119"/>
      <c r="Q1077" s="119"/>
      <c r="R1077" s="119"/>
      <c r="S1077" s="119"/>
      <c r="T1077" s="119"/>
      <c r="U1077" s="346">
        <v>6634.7999999999993</v>
      </c>
      <c r="V1077" s="346">
        <v>15.029451823907117</v>
      </c>
      <c r="W1077" s="346">
        <v>3566.7</v>
      </c>
      <c r="X1077" s="346">
        <v>8.07945165194573</v>
      </c>
      <c r="Y1077" s="346">
        <v>3068.1</v>
      </c>
      <c r="Z1077" s="370">
        <v>6.9500001719613902</v>
      </c>
      <c r="AA1077" s="252">
        <f t="shared" si="104"/>
        <v>0</v>
      </c>
      <c r="AB1077" s="252">
        <f t="shared" si="105"/>
        <v>0</v>
      </c>
      <c r="AC1077" s="252">
        <f t="shared" si="106"/>
        <v>0</v>
      </c>
      <c r="AD1077" s="252">
        <f t="shared" si="107"/>
        <v>0</v>
      </c>
      <c r="AE1077" s="252">
        <f t="shared" si="108"/>
        <v>0</v>
      </c>
      <c r="AF1077" s="273">
        <f t="shared" si="109"/>
        <v>0</v>
      </c>
    </row>
    <row r="1078" spans="1:32" s="31" customFormat="1" ht="24.95" customHeight="1">
      <c r="A1078" s="233">
        <v>1977</v>
      </c>
      <c r="B1078" s="228">
        <v>9170.7999999999993</v>
      </c>
      <c r="C1078" s="246">
        <v>17.617110673452892</v>
      </c>
      <c r="D1078" s="46">
        <v>4732.7999999999993</v>
      </c>
      <c r="E1078" s="118">
        <v>9.0917107989834953</v>
      </c>
      <c r="F1078" s="46">
        <v>4438</v>
      </c>
      <c r="G1078" s="119">
        <v>8.5253998744693966</v>
      </c>
      <c r="H1078" s="119"/>
      <c r="I1078" s="119"/>
      <c r="J1078" s="119"/>
      <c r="K1078" s="119"/>
      <c r="L1078" s="119"/>
      <c r="M1078" s="119"/>
      <c r="N1078" s="119"/>
      <c r="O1078" s="119"/>
      <c r="P1078" s="119"/>
      <c r="Q1078" s="119"/>
      <c r="R1078" s="119"/>
      <c r="S1078" s="119"/>
      <c r="T1078" s="119"/>
      <c r="U1078" s="346">
        <v>9170.7999999999993</v>
      </c>
      <c r="V1078" s="346">
        <v>17.617110673452892</v>
      </c>
      <c r="W1078" s="346">
        <v>4732.7999999999993</v>
      </c>
      <c r="X1078" s="346">
        <v>9.0917107989834953</v>
      </c>
      <c r="Y1078" s="346">
        <v>4438</v>
      </c>
      <c r="Z1078" s="370">
        <v>8.5253998744693966</v>
      </c>
      <c r="AA1078" s="252">
        <f t="shared" si="104"/>
        <v>0</v>
      </c>
      <c r="AB1078" s="252">
        <f t="shared" si="105"/>
        <v>0</v>
      </c>
      <c r="AC1078" s="252">
        <f t="shared" si="106"/>
        <v>0</v>
      </c>
      <c r="AD1078" s="252">
        <f t="shared" si="107"/>
        <v>0</v>
      </c>
      <c r="AE1078" s="252">
        <f t="shared" si="108"/>
        <v>0</v>
      </c>
      <c r="AF1078" s="273">
        <f t="shared" si="109"/>
        <v>0</v>
      </c>
    </row>
    <row r="1079" spans="1:32" s="31" customFormat="1" ht="24.95" customHeight="1">
      <c r="A1079" s="233">
        <v>1978</v>
      </c>
      <c r="B1079" s="228">
        <v>12027.9</v>
      </c>
      <c r="C1079" s="246">
        <v>23.572465306916712</v>
      </c>
      <c r="D1079" s="46">
        <v>6799.7999999999993</v>
      </c>
      <c r="E1079" s="118">
        <v>13.326353693826206</v>
      </c>
      <c r="F1079" s="46">
        <v>5228.1000000000004</v>
      </c>
      <c r="G1079" s="119">
        <v>10.246111613090504</v>
      </c>
      <c r="H1079" s="119"/>
      <c r="I1079" s="119"/>
      <c r="J1079" s="119"/>
      <c r="K1079" s="119"/>
      <c r="L1079" s="119"/>
      <c r="M1079" s="119"/>
      <c r="N1079" s="119"/>
      <c r="O1079" s="119"/>
      <c r="P1079" s="119"/>
      <c r="Q1079" s="119"/>
      <c r="R1079" s="119"/>
      <c r="S1079" s="119"/>
      <c r="T1079" s="119"/>
      <c r="U1079" s="346">
        <v>12027.9</v>
      </c>
      <c r="V1079" s="346">
        <v>23.572465306916712</v>
      </c>
      <c r="W1079" s="346">
        <v>6799.7999999999993</v>
      </c>
      <c r="X1079" s="346">
        <v>13.326353693826206</v>
      </c>
      <c r="Y1079" s="346">
        <v>5228.1000000000004</v>
      </c>
      <c r="Z1079" s="370">
        <v>10.246111613090504</v>
      </c>
      <c r="AA1079" s="252">
        <f t="shared" si="104"/>
        <v>0</v>
      </c>
      <c r="AB1079" s="252">
        <f t="shared" si="105"/>
        <v>0</v>
      </c>
      <c r="AC1079" s="252">
        <f t="shared" si="106"/>
        <v>0</v>
      </c>
      <c r="AD1079" s="252">
        <f t="shared" si="107"/>
        <v>0</v>
      </c>
      <c r="AE1079" s="252">
        <f t="shared" si="108"/>
        <v>0</v>
      </c>
      <c r="AF1079" s="273">
        <f t="shared" si="109"/>
        <v>0</v>
      </c>
    </row>
    <row r="1080" spans="1:32" s="31" customFormat="1" ht="24.95" customHeight="1">
      <c r="A1080" s="233">
        <v>1979</v>
      </c>
      <c r="B1080" s="228">
        <v>17252</v>
      </c>
      <c r="C1080" s="246">
        <v>24.277209776408917</v>
      </c>
      <c r="D1080" s="46">
        <v>12034.9</v>
      </c>
      <c r="E1080" s="118">
        <v>16.935647573504735</v>
      </c>
      <c r="F1080" s="46">
        <v>5217.1000000000004</v>
      </c>
      <c r="G1080" s="119">
        <v>7.3415622029041838</v>
      </c>
      <c r="H1080" s="119"/>
      <c r="I1080" s="119"/>
      <c r="J1080" s="119"/>
      <c r="K1080" s="119"/>
      <c r="L1080" s="119"/>
      <c r="M1080" s="119"/>
      <c r="N1080" s="119"/>
      <c r="O1080" s="119"/>
      <c r="P1080" s="119"/>
      <c r="Q1080" s="119"/>
      <c r="R1080" s="119"/>
      <c r="S1080" s="119"/>
      <c r="T1080" s="119"/>
      <c r="U1080" s="346">
        <v>17252</v>
      </c>
      <c r="V1080" s="346">
        <v>24.277209776408917</v>
      </c>
      <c r="W1080" s="346">
        <v>12034.9</v>
      </c>
      <c r="X1080" s="346">
        <v>16.935647573504735</v>
      </c>
      <c r="Y1080" s="346">
        <v>5217.1000000000004</v>
      </c>
      <c r="Z1080" s="370">
        <v>7.3415622029041838</v>
      </c>
      <c r="AA1080" s="252">
        <f t="shared" si="104"/>
        <v>0</v>
      </c>
      <c r="AB1080" s="252">
        <f t="shared" si="105"/>
        <v>0</v>
      </c>
      <c r="AC1080" s="252">
        <f t="shared" si="106"/>
        <v>0</v>
      </c>
      <c r="AD1080" s="252">
        <f t="shared" si="107"/>
        <v>0</v>
      </c>
      <c r="AE1080" s="252">
        <f t="shared" si="108"/>
        <v>0</v>
      </c>
      <c r="AF1080" s="273">
        <f t="shared" si="109"/>
        <v>0</v>
      </c>
    </row>
    <row r="1081" spans="1:32" s="31" customFormat="1" ht="24.95" customHeight="1">
      <c r="A1081" s="233">
        <v>1980</v>
      </c>
      <c r="B1081" s="228">
        <v>19279.900000000001</v>
      </c>
      <c r="C1081" s="246">
        <v>20.566759182968848</v>
      </c>
      <c r="D1081" s="46">
        <v>13868.2</v>
      </c>
      <c r="E1081" s="118">
        <v>14.793849018991208</v>
      </c>
      <c r="F1081" s="46">
        <v>5411.7</v>
      </c>
      <c r="G1081" s="119">
        <v>5.7729101639776399</v>
      </c>
      <c r="H1081" s="119"/>
      <c r="I1081" s="119"/>
      <c r="J1081" s="119"/>
      <c r="K1081" s="119"/>
      <c r="L1081" s="119"/>
      <c r="M1081" s="119"/>
      <c r="N1081" s="119"/>
      <c r="O1081" s="119"/>
      <c r="P1081" s="119"/>
      <c r="Q1081" s="119"/>
      <c r="R1081" s="119"/>
      <c r="S1081" s="119"/>
      <c r="T1081" s="119"/>
      <c r="U1081" s="346">
        <v>19279.900000000001</v>
      </c>
      <c r="V1081" s="346">
        <v>20.566759182968848</v>
      </c>
      <c r="W1081" s="346">
        <v>13868.2</v>
      </c>
      <c r="X1081" s="346">
        <v>14.793849018991208</v>
      </c>
      <c r="Y1081" s="346">
        <v>5411.7</v>
      </c>
      <c r="Z1081" s="370">
        <v>5.7729101639776399</v>
      </c>
      <c r="AA1081" s="252">
        <f t="shared" si="104"/>
        <v>0</v>
      </c>
      <c r="AB1081" s="252">
        <f t="shared" si="105"/>
        <v>0</v>
      </c>
      <c r="AC1081" s="252">
        <f t="shared" si="106"/>
        <v>0</v>
      </c>
      <c r="AD1081" s="252">
        <f t="shared" si="107"/>
        <v>0</v>
      </c>
      <c r="AE1081" s="252">
        <f t="shared" si="108"/>
        <v>0</v>
      </c>
      <c r="AF1081" s="273">
        <f t="shared" si="109"/>
        <v>0</v>
      </c>
    </row>
    <row r="1082" spans="1:32" s="31" customFormat="1" ht="24.95" customHeight="1">
      <c r="A1082" s="233">
        <v>1981</v>
      </c>
      <c r="B1082" s="228">
        <v>17828</v>
      </c>
      <c r="C1082" s="246">
        <v>17.532464610659716</v>
      </c>
      <c r="D1082" s="46">
        <v>11574.300000000001</v>
      </c>
      <c r="E1082" s="118">
        <v>11.382432417722613</v>
      </c>
      <c r="F1082" s="46">
        <v>6253.7</v>
      </c>
      <c r="G1082" s="119">
        <v>6.1500321929371013</v>
      </c>
      <c r="H1082" s="119"/>
      <c r="I1082" s="119"/>
      <c r="J1082" s="119"/>
      <c r="K1082" s="119"/>
      <c r="L1082" s="119"/>
      <c r="M1082" s="119"/>
      <c r="N1082" s="119"/>
      <c r="O1082" s="119"/>
      <c r="P1082" s="119"/>
      <c r="Q1082" s="119"/>
      <c r="R1082" s="119"/>
      <c r="S1082" s="119"/>
      <c r="T1082" s="119"/>
      <c r="U1082" s="346">
        <v>17828</v>
      </c>
      <c r="V1082" s="346">
        <v>17.532464610659716</v>
      </c>
      <c r="W1082" s="346">
        <v>11574.300000000001</v>
      </c>
      <c r="X1082" s="346">
        <v>11.382432417722613</v>
      </c>
      <c r="Y1082" s="346">
        <v>6253.7</v>
      </c>
      <c r="Z1082" s="370">
        <v>6.1500321929371013</v>
      </c>
      <c r="AA1082" s="252">
        <f t="shared" si="104"/>
        <v>0</v>
      </c>
      <c r="AB1082" s="252">
        <f t="shared" si="105"/>
        <v>0</v>
      </c>
      <c r="AC1082" s="252">
        <f t="shared" si="106"/>
        <v>0</v>
      </c>
      <c r="AD1082" s="252">
        <f t="shared" si="107"/>
        <v>0</v>
      </c>
      <c r="AE1082" s="252">
        <f t="shared" si="108"/>
        <v>0</v>
      </c>
      <c r="AF1082" s="273">
        <f t="shared" si="109"/>
        <v>0</v>
      </c>
    </row>
    <row r="1083" spans="1:32" s="31" customFormat="1" ht="24.95" customHeight="1">
      <c r="A1083" s="233">
        <v>1982</v>
      </c>
      <c r="B1083" s="228">
        <v>19181.8</v>
      </c>
      <c r="C1083" s="246">
        <v>20.637017665834641</v>
      </c>
      <c r="D1083" s="46">
        <v>12251.8</v>
      </c>
      <c r="E1083" s="118">
        <v>13.181276680930507</v>
      </c>
      <c r="F1083" s="46">
        <v>6930</v>
      </c>
      <c r="G1083" s="119">
        <v>7.4557409849041303</v>
      </c>
      <c r="H1083" s="119"/>
      <c r="I1083" s="119"/>
      <c r="J1083" s="119"/>
      <c r="K1083" s="119"/>
      <c r="L1083" s="119"/>
      <c r="M1083" s="119"/>
      <c r="N1083" s="119"/>
      <c r="O1083" s="119"/>
      <c r="P1083" s="119"/>
      <c r="Q1083" s="119"/>
      <c r="R1083" s="119"/>
      <c r="S1083" s="119"/>
      <c r="T1083" s="119"/>
      <c r="U1083" s="346">
        <v>19181.8</v>
      </c>
      <c r="V1083" s="346">
        <v>20.637017665834641</v>
      </c>
      <c r="W1083" s="346">
        <v>12251.8</v>
      </c>
      <c r="X1083" s="346">
        <v>13.181276680930507</v>
      </c>
      <c r="Y1083" s="346">
        <v>6930</v>
      </c>
      <c r="Z1083" s="370">
        <v>7.4557409849041303</v>
      </c>
      <c r="AA1083" s="252">
        <f t="shared" si="104"/>
        <v>0</v>
      </c>
      <c r="AB1083" s="252">
        <f t="shared" si="105"/>
        <v>0</v>
      </c>
      <c r="AC1083" s="252">
        <f t="shared" si="106"/>
        <v>0</v>
      </c>
      <c r="AD1083" s="252">
        <f t="shared" si="107"/>
        <v>0</v>
      </c>
      <c r="AE1083" s="252">
        <f t="shared" si="108"/>
        <v>0</v>
      </c>
      <c r="AF1083" s="273">
        <f t="shared" si="109"/>
        <v>0</v>
      </c>
    </row>
    <row r="1084" spans="1:32" s="31" customFormat="1" ht="24.95" customHeight="1">
      <c r="A1084" s="233">
        <v>1983</v>
      </c>
      <c r="B1084" s="228">
        <v>14082.7</v>
      </c>
      <c r="C1084" s="246">
        <v>18.593826125127986</v>
      </c>
      <c r="D1084" s="46">
        <v>7795.4</v>
      </c>
      <c r="E1084" s="118">
        <v>10.292508693348768</v>
      </c>
      <c r="F1084" s="46">
        <v>6287.3</v>
      </c>
      <c r="G1084" s="119">
        <v>8.3013174317792178</v>
      </c>
      <c r="H1084" s="119"/>
      <c r="I1084" s="119"/>
      <c r="J1084" s="119"/>
      <c r="K1084" s="119"/>
      <c r="L1084" s="119"/>
      <c r="M1084" s="119"/>
      <c r="N1084" s="119"/>
      <c r="O1084" s="119"/>
      <c r="P1084" s="119"/>
      <c r="Q1084" s="119"/>
      <c r="R1084" s="119"/>
      <c r="S1084" s="119"/>
      <c r="T1084" s="119"/>
      <c r="U1084" s="346">
        <v>14082.7</v>
      </c>
      <c r="V1084" s="346">
        <v>18.593826125127986</v>
      </c>
      <c r="W1084" s="346">
        <v>7795.4</v>
      </c>
      <c r="X1084" s="346">
        <v>10.292508693348768</v>
      </c>
      <c r="Y1084" s="346">
        <v>6287.3</v>
      </c>
      <c r="Z1084" s="370">
        <v>8.3013174317792178</v>
      </c>
      <c r="AA1084" s="252">
        <f t="shared" si="104"/>
        <v>0</v>
      </c>
      <c r="AB1084" s="252">
        <f t="shared" si="105"/>
        <v>0</v>
      </c>
      <c r="AC1084" s="252">
        <f t="shared" si="106"/>
        <v>0</v>
      </c>
      <c r="AD1084" s="252">
        <f t="shared" si="107"/>
        <v>0</v>
      </c>
      <c r="AE1084" s="252">
        <f t="shared" si="108"/>
        <v>0</v>
      </c>
      <c r="AF1084" s="273">
        <f t="shared" si="109"/>
        <v>0</v>
      </c>
    </row>
    <row r="1085" spans="1:32" s="31" customFormat="1" ht="24.95" customHeight="1">
      <c r="A1085" s="233">
        <v>1984</v>
      </c>
      <c r="B1085" s="228">
        <v>15492.6</v>
      </c>
      <c r="C1085" s="246">
        <v>21.361177695513849</v>
      </c>
      <c r="D1085" s="46">
        <v>10169</v>
      </c>
      <c r="E1085" s="118">
        <v>14.02100460772758</v>
      </c>
      <c r="F1085" s="46">
        <v>5323.6</v>
      </c>
      <c r="G1085" s="119">
        <v>7.3401730877862672</v>
      </c>
      <c r="H1085" s="119"/>
      <c r="I1085" s="119"/>
      <c r="J1085" s="119"/>
      <c r="K1085" s="119"/>
      <c r="L1085" s="119"/>
      <c r="M1085" s="119"/>
      <c r="N1085" s="119"/>
      <c r="O1085" s="119"/>
      <c r="P1085" s="119"/>
      <c r="Q1085" s="119"/>
      <c r="R1085" s="119"/>
      <c r="S1085" s="119"/>
      <c r="T1085" s="119"/>
      <c r="U1085" s="346">
        <v>15492.6</v>
      </c>
      <c r="V1085" s="346">
        <v>21.361177695513849</v>
      </c>
      <c r="W1085" s="346">
        <v>10169</v>
      </c>
      <c r="X1085" s="346">
        <v>14.02100460772758</v>
      </c>
      <c r="Y1085" s="346">
        <v>5323.6</v>
      </c>
      <c r="Z1085" s="370">
        <v>7.3401730877862672</v>
      </c>
      <c r="AA1085" s="252">
        <f t="shared" si="104"/>
        <v>0</v>
      </c>
      <c r="AB1085" s="252">
        <f t="shared" si="105"/>
        <v>0</v>
      </c>
      <c r="AC1085" s="252">
        <f t="shared" si="106"/>
        <v>0</v>
      </c>
      <c r="AD1085" s="252">
        <f t="shared" si="107"/>
        <v>0</v>
      </c>
      <c r="AE1085" s="252">
        <f t="shared" si="108"/>
        <v>0</v>
      </c>
      <c r="AF1085" s="273">
        <f t="shared" si="109"/>
        <v>0</v>
      </c>
    </row>
    <row r="1086" spans="1:32" s="31" customFormat="1" ht="24.95" customHeight="1">
      <c r="A1086" s="233">
        <v>1985</v>
      </c>
      <c r="B1086" s="228">
        <v>13309.3</v>
      </c>
      <c r="C1086" s="246">
        <v>19.721257229826783</v>
      </c>
      <c r="D1086" s="46">
        <v>7917.4</v>
      </c>
      <c r="E1086" s="118">
        <v>11.731727588335266</v>
      </c>
      <c r="F1086" s="46">
        <v>5391.9000000000005</v>
      </c>
      <c r="G1086" s="119">
        <v>7.9895296414915178</v>
      </c>
      <c r="H1086" s="119"/>
      <c r="I1086" s="119"/>
      <c r="J1086" s="119"/>
      <c r="K1086" s="119"/>
      <c r="L1086" s="119"/>
      <c r="M1086" s="119"/>
      <c r="N1086" s="119"/>
      <c r="O1086" s="119"/>
      <c r="P1086" s="119"/>
      <c r="Q1086" s="119"/>
      <c r="R1086" s="119"/>
      <c r="S1086" s="119"/>
      <c r="T1086" s="119"/>
      <c r="U1086" s="346">
        <v>13309.3</v>
      </c>
      <c r="V1086" s="346">
        <v>19.721257229826783</v>
      </c>
      <c r="W1086" s="346">
        <v>7917.4</v>
      </c>
      <c r="X1086" s="346">
        <v>11.731727588335266</v>
      </c>
      <c r="Y1086" s="346">
        <v>5391.9000000000005</v>
      </c>
      <c r="Z1086" s="370">
        <v>7.9895296414915178</v>
      </c>
      <c r="AA1086" s="252">
        <f t="shared" si="104"/>
        <v>0</v>
      </c>
      <c r="AB1086" s="252">
        <f t="shared" si="105"/>
        <v>0</v>
      </c>
      <c r="AC1086" s="252">
        <f t="shared" si="106"/>
        <v>0</v>
      </c>
      <c r="AD1086" s="252">
        <f t="shared" si="107"/>
        <v>0</v>
      </c>
      <c r="AE1086" s="252">
        <f t="shared" si="108"/>
        <v>0</v>
      </c>
      <c r="AF1086" s="273">
        <f t="shared" si="109"/>
        <v>0</v>
      </c>
    </row>
    <row r="1087" spans="1:32" s="31" customFormat="1" ht="24.95" customHeight="1">
      <c r="A1087" s="233">
        <v>1986</v>
      </c>
      <c r="B1087" s="228">
        <v>10555.5</v>
      </c>
      <c r="C1087" s="246">
        <v>22.046533274454628</v>
      </c>
      <c r="D1087" s="46">
        <v>5434.9</v>
      </c>
      <c r="E1087" s="118">
        <v>11.351494831446491</v>
      </c>
      <c r="F1087" s="46">
        <v>5120.5999999999995</v>
      </c>
      <c r="G1087" s="119">
        <v>10.695038443008134</v>
      </c>
      <c r="H1087" s="119"/>
      <c r="I1087" s="119"/>
      <c r="J1087" s="119"/>
      <c r="K1087" s="119"/>
      <c r="L1087" s="119"/>
      <c r="M1087" s="119"/>
      <c r="N1087" s="119"/>
      <c r="O1087" s="119"/>
      <c r="P1087" s="119"/>
      <c r="Q1087" s="119"/>
      <c r="R1087" s="119"/>
      <c r="S1087" s="119"/>
      <c r="T1087" s="119"/>
      <c r="U1087" s="346">
        <v>10555.5</v>
      </c>
      <c r="V1087" s="346">
        <v>22.046533274454628</v>
      </c>
      <c r="W1087" s="346">
        <v>5434.9</v>
      </c>
      <c r="X1087" s="346">
        <v>11.351494831446491</v>
      </c>
      <c r="Y1087" s="346">
        <v>5120.5999999999995</v>
      </c>
      <c r="Z1087" s="370">
        <v>10.695038443008134</v>
      </c>
      <c r="AA1087" s="252">
        <f t="shared" si="104"/>
        <v>0</v>
      </c>
      <c r="AB1087" s="252">
        <f t="shared" si="105"/>
        <v>0</v>
      </c>
      <c r="AC1087" s="252">
        <f t="shared" si="106"/>
        <v>0</v>
      </c>
      <c r="AD1087" s="252">
        <f t="shared" si="107"/>
        <v>0</v>
      </c>
      <c r="AE1087" s="252">
        <f t="shared" si="108"/>
        <v>0</v>
      </c>
      <c r="AF1087" s="273">
        <f t="shared" si="109"/>
        <v>0</v>
      </c>
    </row>
    <row r="1088" spans="1:32" s="31" customFormat="1" ht="24.95" customHeight="1">
      <c r="A1088" s="233">
        <v>1987</v>
      </c>
      <c r="B1088" s="228">
        <v>8967.2999999999993</v>
      </c>
      <c r="C1088" s="246">
        <v>16.859459439825709</v>
      </c>
      <c r="D1088" s="46">
        <v>5220.5</v>
      </c>
      <c r="E1088" s="118">
        <v>9.8150845857292737</v>
      </c>
      <c r="F1088" s="46">
        <v>3746.8</v>
      </c>
      <c r="G1088" s="119">
        <v>7.0443748540964357</v>
      </c>
      <c r="H1088" s="119"/>
      <c r="I1088" s="119"/>
      <c r="J1088" s="119"/>
      <c r="K1088" s="119"/>
      <c r="L1088" s="119"/>
      <c r="M1088" s="119"/>
      <c r="N1088" s="119"/>
      <c r="O1088" s="119"/>
      <c r="P1088" s="119"/>
      <c r="Q1088" s="119"/>
      <c r="R1088" s="119"/>
      <c r="S1088" s="119"/>
      <c r="T1088" s="119"/>
      <c r="U1088" s="346">
        <v>8967.2999999999993</v>
      </c>
      <c r="V1088" s="346">
        <v>16.859459439825709</v>
      </c>
      <c r="W1088" s="346">
        <v>5220.5</v>
      </c>
      <c r="X1088" s="346">
        <v>9.8150845857292737</v>
      </c>
      <c r="Y1088" s="346">
        <v>3746.8</v>
      </c>
      <c r="Z1088" s="370">
        <v>7.0443748540964357</v>
      </c>
      <c r="AA1088" s="252">
        <f t="shared" si="104"/>
        <v>0</v>
      </c>
      <c r="AB1088" s="252">
        <f t="shared" si="105"/>
        <v>0</v>
      </c>
      <c r="AC1088" s="252">
        <f t="shared" si="106"/>
        <v>0</v>
      </c>
      <c r="AD1088" s="252">
        <f t="shared" si="107"/>
        <v>0</v>
      </c>
      <c r="AE1088" s="252">
        <f t="shared" si="108"/>
        <v>0</v>
      </c>
      <c r="AF1088" s="273">
        <f t="shared" si="109"/>
        <v>0</v>
      </c>
    </row>
    <row r="1089" spans="1:32" s="31" customFormat="1" ht="24.95" customHeight="1">
      <c r="A1089" s="233">
        <v>1988</v>
      </c>
      <c r="B1089" s="228">
        <v>8419.2999999999993</v>
      </c>
      <c r="C1089" s="246">
        <v>19.609441565064664</v>
      </c>
      <c r="D1089" s="46">
        <v>4562.8</v>
      </c>
      <c r="E1089" s="118">
        <v>10.627244542073221</v>
      </c>
      <c r="F1089" s="46">
        <v>3856.5</v>
      </c>
      <c r="G1089" s="119">
        <v>8.9821970229914463</v>
      </c>
      <c r="H1089" s="119"/>
      <c r="I1089" s="119"/>
      <c r="J1089" s="119"/>
      <c r="K1089" s="119"/>
      <c r="L1089" s="119"/>
      <c r="M1089" s="119"/>
      <c r="N1089" s="119"/>
      <c r="O1089" s="119"/>
      <c r="P1089" s="119"/>
      <c r="Q1089" s="119"/>
      <c r="R1089" s="119"/>
      <c r="S1089" s="119"/>
      <c r="T1089" s="119"/>
      <c r="U1089" s="346">
        <v>8419.2999999999993</v>
      </c>
      <c r="V1089" s="346">
        <v>19.609441565064664</v>
      </c>
      <c r="W1089" s="346">
        <v>4562.8</v>
      </c>
      <c r="X1089" s="346">
        <v>10.627244542073221</v>
      </c>
      <c r="Y1089" s="346">
        <v>3856.5</v>
      </c>
      <c r="Z1089" s="370">
        <v>8.9821970229914463</v>
      </c>
      <c r="AA1089" s="252">
        <f t="shared" si="104"/>
        <v>0</v>
      </c>
      <c r="AB1089" s="252">
        <f t="shared" si="105"/>
        <v>0</v>
      </c>
      <c r="AC1089" s="252">
        <f t="shared" si="106"/>
        <v>0</v>
      </c>
      <c r="AD1089" s="252">
        <f t="shared" si="107"/>
        <v>0</v>
      </c>
      <c r="AE1089" s="252">
        <f t="shared" si="108"/>
        <v>0</v>
      </c>
      <c r="AF1089" s="273">
        <f t="shared" si="109"/>
        <v>0</v>
      </c>
    </row>
    <row r="1090" spans="1:32" s="31" customFormat="1" ht="24.95" customHeight="1">
      <c r="A1090" s="233">
        <v>1989</v>
      </c>
      <c r="B1090" s="228">
        <v>9725.7000000000007</v>
      </c>
      <c r="C1090" s="246">
        <v>14.624441965142587</v>
      </c>
      <c r="D1090" s="46">
        <v>5373.5999999999995</v>
      </c>
      <c r="E1090" s="118">
        <v>8.0802308670728262</v>
      </c>
      <c r="F1090" s="46">
        <v>4352.1000000000004</v>
      </c>
      <c r="G1090" s="119">
        <v>6.5442110980697592</v>
      </c>
      <c r="H1090" s="119"/>
      <c r="I1090" s="119"/>
      <c r="J1090" s="119"/>
      <c r="K1090" s="119"/>
      <c r="L1090" s="119"/>
      <c r="M1090" s="119"/>
      <c r="N1090" s="119"/>
      <c r="O1090" s="119"/>
      <c r="P1090" s="119"/>
      <c r="Q1090" s="119"/>
      <c r="R1090" s="119"/>
      <c r="S1090" s="119"/>
      <c r="T1090" s="119"/>
      <c r="U1090" s="346">
        <v>9725.7000000000007</v>
      </c>
      <c r="V1090" s="346">
        <v>14.624441965142587</v>
      </c>
      <c r="W1090" s="346">
        <v>5373.5999999999995</v>
      </c>
      <c r="X1090" s="346">
        <v>8.0802308670728262</v>
      </c>
      <c r="Y1090" s="346">
        <v>4352.1000000000004</v>
      </c>
      <c r="Z1090" s="370">
        <v>6.5442110980697592</v>
      </c>
      <c r="AA1090" s="252">
        <f t="shared" ref="AA1090:AA1122" si="112">U1090-B1090</f>
        <v>0</v>
      </c>
      <c r="AB1090" s="252">
        <f t="shared" ref="AB1090:AB1152" si="113">V1090-C1090</f>
        <v>0</v>
      </c>
      <c r="AC1090" s="252">
        <f t="shared" ref="AC1090:AC1152" si="114">W1090-D1090</f>
        <v>0</v>
      </c>
      <c r="AD1090" s="252">
        <f t="shared" ref="AD1090:AD1152" si="115">X1090-E1090</f>
        <v>0</v>
      </c>
      <c r="AE1090" s="252">
        <f t="shared" ref="AE1090:AE1152" si="116">Y1090-F1090</f>
        <v>0</v>
      </c>
      <c r="AF1090" s="273">
        <f t="shared" ref="AF1090:AF1152" si="117">Z1090-G1090</f>
        <v>0</v>
      </c>
    </row>
    <row r="1091" spans="1:32" s="31" customFormat="1" ht="24.95" customHeight="1">
      <c r="A1091" s="233">
        <v>1990</v>
      </c>
      <c r="B1091" s="228">
        <v>10557</v>
      </c>
      <c r="C1091" s="246">
        <v>9.2529840102202296</v>
      </c>
      <c r="D1091" s="46">
        <v>5475.5</v>
      </c>
      <c r="E1091" s="118">
        <v>4.7991582786739473</v>
      </c>
      <c r="F1091" s="46">
        <v>5081.5</v>
      </c>
      <c r="G1091" s="119">
        <v>4.4538257315462815</v>
      </c>
      <c r="H1091" s="119"/>
      <c r="I1091" s="119"/>
      <c r="J1091" s="119"/>
      <c r="K1091" s="119"/>
      <c r="L1091" s="119"/>
      <c r="M1091" s="119"/>
      <c r="N1091" s="119"/>
      <c r="O1091" s="119"/>
      <c r="P1091" s="119"/>
      <c r="Q1091" s="119"/>
      <c r="R1091" s="119"/>
      <c r="S1091" s="119"/>
      <c r="T1091" s="119"/>
      <c r="U1091" s="346">
        <v>10557</v>
      </c>
      <c r="V1091" s="346">
        <v>9.2529840102202296</v>
      </c>
      <c r="W1091" s="346">
        <v>5475.5</v>
      </c>
      <c r="X1091" s="346">
        <v>4.7991582786739473</v>
      </c>
      <c r="Y1091" s="346">
        <v>5081.5</v>
      </c>
      <c r="Z1091" s="370">
        <v>4.4538257315462815</v>
      </c>
      <c r="AA1091" s="252">
        <f t="shared" si="112"/>
        <v>0</v>
      </c>
      <c r="AB1091" s="252">
        <f t="shared" si="113"/>
        <v>0</v>
      </c>
      <c r="AC1091" s="252">
        <f t="shared" si="114"/>
        <v>0</v>
      </c>
      <c r="AD1091" s="252">
        <f t="shared" si="115"/>
        <v>0</v>
      </c>
      <c r="AE1091" s="252">
        <f t="shared" si="116"/>
        <v>0</v>
      </c>
      <c r="AF1091" s="273">
        <f t="shared" si="117"/>
        <v>0</v>
      </c>
    </row>
    <row r="1092" spans="1:32" s="31" customFormat="1" ht="24.95" customHeight="1">
      <c r="A1092" s="233">
        <v>1991</v>
      </c>
      <c r="B1092" s="228">
        <v>12129.8</v>
      </c>
      <c r="C1092" s="246">
        <v>12.479560287012829</v>
      </c>
      <c r="D1092" s="46">
        <v>6212.7</v>
      </c>
      <c r="E1092" s="118">
        <v>6.3918419260931421</v>
      </c>
      <c r="F1092" s="46">
        <v>5917.1</v>
      </c>
      <c r="G1092" s="119">
        <v>6.0877183609196868</v>
      </c>
      <c r="H1092" s="119"/>
      <c r="I1092" s="119"/>
      <c r="J1092" s="119"/>
      <c r="K1092" s="119"/>
      <c r="L1092" s="119"/>
      <c r="M1092" s="119"/>
      <c r="N1092" s="119"/>
      <c r="O1092" s="119"/>
      <c r="P1092" s="119"/>
      <c r="Q1092" s="119"/>
      <c r="R1092" s="119"/>
      <c r="S1092" s="119"/>
      <c r="T1092" s="119"/>
      <c r="U1092" s="346">
        <v>12129.8</v>
      </c>
      <c r="V1092" s="346">
        <v>12.479560287012829</v>
      </c>
      <c r="W1092" s="346">
        <v>6212.7</v>
      </c>
      <c r="X1092" s="346">
        <v>6.3918419260931421</v>
      </c>
      <c r="Y1092" s="346">
        <v>5917.1</v>
      </c>
      <c r="Z1092" s="370">
        <v>6.0877183609196868</v>
      </c>
      <c r="AA1092" s="252">
        <f t="shared" si="112"/>
        <v>0</v>
      </c>
      <c r="AB1092" s="252">
        <f t="shared" si="113"/>
        <v>0</v>
      </c>
      <c r="AC1092" s="252">
        <f t="shared" si="114"/>
        <v>0</v>
      </c>
      <c r="AD1092" s="252">
        <f t="shared" si="115"/>
        <v>0</v>
      </c>
      <c r="AE1092" s="252">
        <f t="shared" si="116"/>
        <v>0</v>
      </c>
      <c r="AF1092" s="273">
        <f t="shared" si="117"/>
        <v>0</v>
      </c>
    </row>
    <row r="1093" spans="1:32" s="31" customFormat="1" ht="24.95" customHeight="1">
      <c r="A1093" s="233">
        <v>1992</v>
      </c>
      <c r="B1093" s="228">
        <v>15986</v>
      </c>
      <c r="C1093" s="246">
        <v>14.328374550020287</v>
      </c>
      <c r="D1093" s="46">
        <v>8303.2000000000007</v>
      </c>
      <c r="E1093" s="118">
        <v>7.4422219169103245</v>
      </c>
      <c r="F1093" s="46">
        <v>7682.8</v>
      </c>
      <c r="G1093" s="119">
        <v>6.8861526331099627</v>
      </c>
      <c r="H1093" s="119"/>
      <c r="I1093" s="119"/>
      <c r="J1093" s="119"/>
      <c r="K1093" s="119"/>
      <c r="L1093" s="119"/>
      <c r="M1093" s="119"/>
      <c r="N1093" s="119"/>
      <c r="O1093" s="119"/>
      <c r="P1093" s="119"/>
      <c r="Q1093" s="119"/>
      <c r="R1093" s="119"/>
      <c r="S1093" s="119"/>
      <c r="T1093" s="119"/>
      <c r="U1093" s="346">
        <v>15986</v>
      </c>
      <c r="V1093" s="346">
        <v>14.328374550020287</v>
      </c>
      <c r="W1093" s="346">
        <v>8303.2000000000007</v>
      </c>
      <c r="X1093" s="346">
        <v>7.4422219169103245</v>
      </c>
      <c r="Y1093" s="346">
        <v>7682.8</v>
      </c>
      <c r="Z1093" s="370">
        <v>6.8861526331099627</v>
      </c>
      <c r="AA1093" s="252">
        <f t="shared" si="112"/>
        <v>0</v>
      </c>
      <c r="AB1093" s="252">
        <f t="shared" si="113"/>
        <v>0</v>
      </c>
      <c r="AC1093" s="252">
        <f t="shared" si="114"/>
        <v>0</v>
      </c>
      <c r="AD1093" s="252">
        <f t="shared" si="115"/>
        <v>0</v>
      </c>
      <c r="AE1093" s="252">
        <f t="shared" si="116"/>
        <v>0</v>
      </c>
      <c r="AF1093" s="273">
        <f t="shared" si="117"/>
        <v>0</v>
      </c>
    </row>
    <row r="1094" spans="1:32" s="31" customFormat="1" ht="24.95" customHeight="1">
      <c r="A1094" s="233">
        <v>1993</v>
      </c>
      <c r="B1094" s="228">
        <v>23192.799999999999</v>
      </c>
      <c r="C1094" s="246">
        <v>21.054464705460973</v>
      </c>
      <c r="D1094" s="46">
        <v>12844.8</v>
      </c>
      <c r="E1094" s="118">
        <v>11.66053207239769</v>
      </c>
      <c r="F1094" s="46">
        <v>10348</v>
      </c>
      <c r="G1094" s="119">
        <v>9.3939326330632866</v>
      </c>
      <c r="H1094" s="119"/>
      <c r="I1094" s="119"/>
      <c r="J1094" s="119"/>
      <c r="K1094" s="119"/>
      <c r="L1094" s="119"/>
      <c r="M1094" s="119"/>
      <c r="N1094" s="119"/>
      <c r="O1094" s="119"/>
      <c r="P1094" s="119"/>
      <c r="Q1094" s="119"/>
      <c r="R1094" s="119"/>
      <c r="S1094" s="119"/>
      <c r="T1094" s="119"/>
      <c r="U1094" s="346">
        <v>23192.799999999999</v>
      </c>
      <c r="V1094" s="346">
        <v>21.054464705460973</v>
      </c>
      <c r="W1094" s="346">
        <v>12844.8</v>
      </c>
      <c r="X1094" s="346">
        <v>11.66053207239769</v>
      </c>
      <c r="Y1094" s="346">
        <v>10348</v>
      </c>
      <c r="Z1094" s="370">
        <v>9.3939326330632866</v>
      </c>
      <c r="AA1094" s="252">
        <f t="shared" si="112"/>
        <v>0</v>
      </c>
      <c r="AB1094" s="252">
        <f t="shared" si="113"/>
        <v>0</v>
      </c>
      <c r="AC1094" s="252">
        <f t="shared" si="114"/>
        <v>0</v>
      </c>
      <c r="AD1094" s="252">
        <f t="shared" si="115"/>
        <v>0</v>
      </c>
      <c r="AE1094" s="252">
        <f t="shared" si="116"/>
        <v>0</v>
      </c>
      <c r="AF1094" s="273">
        <f t="shared" si="117"/>
        <v>0</v>
      </c>
    </row>
    <row r="1095" spans="1:32" s="31" customFormat="1" ht="24.95" customHeight="1">
      <c r="A1095" s="233">
        <v>1994</v>
      </c>
      <c r="B1095" s="228">
        <v>24976.699999999997</v>
      </c>
      <c r="C1095" s="246">
        <v>23.089355197690541</v>
      </c>
      <c r="D1095" s="46">
        <v>12836.4</v>
      </c>
      <c r="E1095" s="118">
        <v>11.866427472790035</v>
      </c>
      <c r="F1095" s="46">
        <v>12140.3</v>
      </c>
      <c r="G1095" s="119">
        <v>11.222927724900506</v>
      </c>
      <c r="H1095" s="119"/>
      <c r="I1095" s="119"/>
      <c r="J1095" s="119"/>
      <c r="K1095" s="119"/>
      <c r="L1095" s="119"/>
      <c r="M1095" s="119"/>
      <c r="N1095" s="119"/>
      <c r="O1095" s="119"/>
      <c r="P1095" s="119"/>
      <c r="Q1095" s="119"/>
      <c r="R1095" s="119"/>
      <c r="S1095" s="119"/>
      <c r="T1095" s="119"/>
      <c r="U1095" s="346">
        <v>24976.699999999997</v>
      </c>
      <c r="V1095" s="346">
        <v>23.089355197690541</v>
      </c>
      <c r="W1095" s="346">
        <v>12836.4</v>
      </c>
      <c r="X1095" s="346">
        <v>11.866427472790035</v>
      </c>
      <c r="Y1095" s="346">
        <v>12140.3</v>
      </c>
      <c r="Z1095" s="370">
        <v>11.222927724900506</v>
      </c>
      <c r="AA1095" s="252">
        <f t="shared" si="112"/>
        <v>0</v>
      </c>
      <c r="AB1095" s="252">
        <f t="shared" si="113"/>
        <v>0</v>
      </c>
      <c r="AC1095" s="252">
        <f t="shared" si="114"/>
        <v>0</v>
      </c>
      <c r="AD1095" s="252">
        <f t="shared" si="115"/>
        <v>0</v>
      </c>
      <c r="AE1095" s="252">
        <f t="shared" si="116"/>
        <v>0</v>
      </c>
      <c r="AF1095" s="273">
        <f t="shared" si="117"/>
        <v>0</v>
      </c>
    </row>
    <row r="1096" spans="1:32" s="31" customFormat="1" ht="24.95" customHeight="1">
      <c r="A1096" s="233">
        <v>1995</v>
      </c>
      <c r="B1096" s="228">
        <v>27313.5</v>
      </c>
      <c r="C1096" s="246">
        <v>23.305897405775525</v>
      </c>
      <c r="D1096" s="46">
        <v>14656.800000000001</v>
      </c>
      <c r="E1096" s="118">
        <v>12.506265293608315</v>
      </c>
      <c r="F1096" s="46">
        <v>12656.7</v>
      </c>
      <c r="G1096" s="119">
        <v>10.79963211216721</v>
      </c>
      <c r="H1096" s="119"/>
      <c r="I1096" s="119"/>
      <c r="J1096" s="119"/>
      <c r="K1096" s="119"/>
      <c r="L1096" s="119"/>
      <c r="M1096" s="119"/>
      <c r="N1096" s="119"/>
      <c r="O1096" s="119"/>
      <c r="P1096" s="119"/>
      <c r="Q1096" s="119"/>
      <c r="R1096" s="119"/>
      <c r="S1096" s="119"/>
      <c r="T1096" s="119"/>
      <c r="U1096" s="346">
        <v>27313.5</v>
      </c>
      <c r="V1096" s="346">
        <v>23.305897405775525</v>
      </c>
      <c r="W1096" s="346">
        <v>14656.800000000001</v>
      </c>
      <c r="X1096" s="346">
        <v>12.506265293608315</v>
      </c>
      <c r="Y1096" s="346">
        <v>12656.7</v>
      </c>
      <c r="Z1096" s="370">
        <v>10.79963211216721</v>
      </c>
      <c r="AA1096" s="252">
        <f t="shared" si="112"/>
        <v>0</v>
      </c>
      <c r="AB1096" s="252">
        <f t="shared" si="113"/>
        <v>0</v>
      </c>
      <c r="AC1096" s="252">
        <f t="shared" si="114"/>
        <v>0</v>
      </c>
      <c r="AD1096" s="252">
        <f t="shared" si="115"/>
        <v>0</v>
      </c>
      <c r="AE1096" s="252">
        <f t="shared" si="116"/>
        <v>0</v>
      </c>
      <c r="AF1096" s="273">
        <f t="shared" si="117"/>
        <v>0</v>
      </c>
    </row>
    <row r="1097" spans="1:32" s="31" customFormat="1" ht="24.95" customHeight="1">
      <c r="A1097" s="233">
        <v>1996</v>
      </c>
      <c r="B1097" s="228">
        <v>28167.600000000002</v>
      </c>
      <c r="C1097" s="246">
        <v>21.211195529588249</v>
      </c>
      <c r="D1097" s="46">
        <v>14523.800000000001</v>
      </c>
      <c r="E1097" s="118">
        <v>10.936933272008757</v>
      </c>
      <c r="F1097" s="46">
        <v>13643.800000000001</v>
      </c>
      <c r="G1097" s="119">
        <v>10.274262257579494</v>
      </c>
      <c r="H1097" s="119"/>
      <c r="I1097" s="119"/>
      <c r="J1097" s="119"/>
      <c r="K1097" s="119"/>
      <c r="L1097" s="119"/>
      <c r="M1097" s="119"/>
      <c r="N1097" s="119"/>
      <c r="O1097" s="119"/>
      <c r="P1097" s="119"/>
      <c r="Q1097" s="119"/>
      <c r="R1097" s="119"/>
      <c r="S1097" s="119"/>
      <c r="T1097" s="119"/>
      <c r="U1097" s="346">
        <v>28167.600000000002</v>
      </c>
      <c r="V1097" s="346">
        <v>21.211195529588249</v>
      </c>
      <c r="W1097" s="346">
        <v>14523.800000000001</v>
      </c>
      <c r="X1097" s="346">
        <v>10.936933272008757</v>
      </c>
      <c r="Y1097" s="346">
        <v>13643.800000000001</v>
      </c>
      <c r="Z1097" s="370">
        <v>10.274262257579494</v>
      </c>
      <c r="AA1097" s="252">
        <f t="shared" si="112"/>
        <v>0</v>
      </c>
      <c r="AB1097" s="252">
        <f t="shared" si="113"/>
        <v>0</v>
      </c>
      <c r="AC1097" s="252">
        <f t="shared" si="114"/>
        <v>0</v>
      </c>
      <c r="AD1097" s="252">
        <f t="shared" si="115"/>
        <v>0</v>
      </c>
      <c r="AE1097" s="252">
        <f t="shared" si="116"/>
        <v>0</v>
      </c>
      <c r="AF1097" s="273">
        <f t="shared" si="117"/>
        <v>0</v>
      </c>
    </row>
    <row r="1098" spans="1:32" s="31" customFormat="1" ht="24.95" customHeight="1">
      <c r="A1098" s="233">
        <v>1997</v>
      </c>
      <c r="B1098" s="228">
        <v>29410</v>
      </c>
      <c r="C1098" s="246">
        <v>21.741303389300668</v>
      </c>
      <c r="D1098" s="46">
        <v>14173.6</v>
      </c>
      <c r="E1098" s="118">
        <v>10.477814951329206</v>
      </c>
      <c r="F1098" s="46">
        <v>15236.4</v>
      </c>
      <c r="G1098" s="119">
        <v>11.263488437971461</v>
      </c>
      <c r="H1098" s="119"/>
      <c r="I1098" s="119"/>
      <c r="J1098" s="119"/>
      <c r="K1098" s="119"/>
      <c r="L1098" s="119"/>
      <c r="M1098" s="119"/>
      <c r="N1098" s="119"/>
      <c r="O1098" s="119"/>
      <c r="P1098" s="119"/>
      <c r="Q1098" s="119"/>
      <c r="R1098" s="119"/>
      <c r="S1098" s="119"/>
      <c r="T1098" s="119"/>
      <c r="U1098" s="346">
        <v>29410</v>
      </c>
      <c r="V1098" s="346">
        <v>21.741303389300668</v>
      </c>
      <c r="W1098" s="346">
        <v>14173.6</v>
      </c>
      <c r="X1098" s="346">
        <v>10.477814951329206</v>
      </c>
      <c r="Y1098" s="346">
        <v>15236.4</v>
      </c>
      <c r="Z1098" s="370">
        <v>11.263488437971461</v>
      </c>
      <c r="AA1098" s="252">
        <f t="shared" si="112"/>
        <v>0</v>
      </c>
      <c r="AB1098" s="252">
        <f t="shared" si="113"/>
        <v>0</v>
      </c>
      <c r="AC1098" s="252">
        <f t="shared" si="114"/>
        <v>0</v>
      </c>
      <c r="AD1098" s="252">
        <f t="shared" si="115"/>
        <v>0</v>
      </c>
      <c r="AE1098" s="252">
        <f t="shared" si="116"/>
        <v>0</v>
      </c>
      <c r="AF1098" s="273">
        <f t="shared" si="117"/>
        <v>0</v>
      </c>
    </row>
    <row r="1099" spans="1:32" s="31" customFormat="1" ht="24.95" customHeight="1">
      <c r="A1099" s="233">
        <v>1998</v>
      </c>
      <c r="B1099" s="228">
        <v>29255.8</v>
      </c>
      <c r="C1099" s="246">
        <v>23.706039324789042</v>
      </c>
      <c r="D1099" s="46">
        <v>14246.199999999999</v>
      </c>
      <c r="E1099" s="118">
        <v>11.54372730975771</v>
      </c>
      <c r="F1099" s="46">
        <v>15009.6</v>
      </c>
      <c r="G1099" s="119">
        <v>12.162312015031331</v>
      </c>
      <c r="H1099" s="119"/>
      <c r="I1099" s="119"/>
      <c r="J1099" s="119"/>
      <c r="K1099" s="119"/>
      <c r="L1099" s="119"/>
      <c r="M1099" s="119"/>
      <c r="N1099" s="119"/>
      <c r="O1099" s="119"/>
      <c r="P1099" s="119"/>
      <c r="Q1099" s="119"/>
      <c r="R1099" s="119"/>
      <c r="S1099" s="119"/>
      <c r="T1099" s="119"/>
      <c r="U1099" s="346">
        <v>29255.8</v>
      </c>
      <c r="V1099" s="346">
        <v>23.706039324789042</v>
      </c>
      <c r="W1099" s="346">
        <v>14246.199999999999</v>
      </c>
      <c r="X1099" s="346">
        <v>11.54372730975771</v>
      </c>
      <c r="Y1099" s="346">
        <v>15009.6</v>
      </c>
      <c r="Z1099" s="370">
        <v>12.162312015031331</v>
      </c>
      <c r="AA1099" s="252">
        <f t="shared" si="112"/>
        <v>0</v>
      </c>
      <c r="AB1099" s="252">
        <f t="shared" si="113"/>
        <v>0</v>
      </c>
      <c r="AC1099" s="252">
        <f t="shared" si="114"/>
        <v>0</v>
      </c>
      <c r="AD1099" s="252">
        <f t="shared" si="115"/>
        <v>0</v>
      </c>
      <c r="AE1099" s="252">
        <f t="shared" si="116"/>
        <v>0</v>
      </c>
      <c r="AF1099" s="273">
        <f t="shared" si="117"/>
        <v>0</v>
      </c>
    </row>
    <row r="1100" spans="1:32" s="31" customFormat="1" ht="24.95" customHeight="1">
      <c r="A1100" s="233">
        <v>1999</v>
      </c>
      <c r="B1100" s="228">
        <v>27170.1</v>
      </c>
      <c r="C1100" s="246">
        <v>19.135626262384349</v>
      </c>
      <c r="D1100" s="46">
        <v>14090</v>
      </c>
      <c r="E1100" s="118">
        <v>9.9234443022659278</v>
      </c>
      <c r="F1100" s="46">
        <v>13080.1</v>
      </c>
      <c r="G1100" s="119">
        <v>9.2121819601184214</v>
      </c>
      <c r="H1100" s="119"/>
      <c r="I1100" s="119"/>
      <c r="J1100" s="119"/>
      <c r="K1100" s="119"/>
      <c r="L1100" s="119"/>
      <c r="M1100" s="119"/>
      <c r="N1100" s="119"/>
      <c r="O1100" s="119"/>
      <c r="P1100" s="119"/>
      <c r="Q1100" s="119"/>
      <c r="R1100" s="119"/>
      <c r="S1100" s="119"/>
      <c r="T1100" s="119"/>
      <c r="U1100" s="346">
        <v>27170.1</v>
      </c>
      <c r="V1100" s="346">
        <v>19.135626262384349</v>
      </c>
      <c r="W1100" s="346">
        <v>14090</v>
      </c>
      <c r="X1100" s="346">
        <v>9.9234443022659278</v>
      </c>
      <c r="Y1100" s="346">
        <v>13080.1</v>
      </c>
      <c r="Z1100" s="370">
        <v>9.2121819601184214</v>
      </c>
      <c r="AA1100" s="252">
        <f t="shared" si="112"/>
        <v>0</v>
      </c>
      <c r="AB1100" s="252">
        <f t="shared" si="113"/>
        <v>0</v>
      </c>
      <c r="AC1100" s="252">
        <f t="shared" si="114"/>
        <v>0</v>
      </c>
      <c r="AD1100" s="252">
        <f t="shared" si="115"/>
        <v>0</v>
      </c>
      <c r="AE1100" s="252">
        <f t="shared" si="116"/>
        <v>0</v>
      </c>
      <c r="AF1100" s="273">
        <f t="shared" si="117"/>
        <v>0</v>
      </c>
    </row>
    <row r="1101" spans="1:32" s="31" customFormat="1" ht="24.95" customHeight="1">
      <c r="A1101" s="233">
        <v>2000</v>
      </c>
      <c r="B1101" s="228">
        <v>27981.8</v>
      </c>
      <c r="C1101" s="246">
        <v>14.896944115005711</v>
      </c>
      <c r="D1101" s="46">
        <v>15449.3</v>
      </c>
      <c r="E1101" s="118">
        <v>8.2248947071295522</v>
      </c>
      <c r="F1101" s="46">
        <v>12532.5</v>
      </c>
      <c r="G1101" s="119">
        <v>6.672049407876159</v>
      </c>
      <c r="H1101" s="119"/>
      <c r="I1101" s="119"/>
      <c r="J1101" s="119"/>
      <c r="K1101" s="119"/>
      <c r="L1101" s="119"/>
      <c r="M1101" s="119"/>
      <c r="N1101" s="119"/>
      <c r="O1101" s="119"/>
      <c r="P1101" s="119"/>
      <c r="Q1101" s="119"/>
      <c r="R1101" s="119"/>
      <c r="S1101" s="119"/>
      <c r="T1101" s="119"/>
      <c r="U1101" s="346">
        <v>27981.8</v>
      </c>
      <c r="V1101" s="346">
        <v>14.896944115005711</v>
      </c>
      <c r="W1101" s="346">
        <v>15449.3</v>
      </c>
      <c r="X1101" s="346">
        <v>8.2248947071295522</v>
      </c>
      <c r="Y1101" s="346">
        <v>12532.5</v>
      </c>
      <c r="Z1101" s="370">
        <v>6.672049407876159</v>
      </c>
      <c r="AA1101" s="252">
        <f t="shared" si="112"/>
        <v>0</v>
      </c>
      <c r="AB1101" s="252">
        <f t="shared" si="113"/>
        <v>0</v>
      </c>
      <c r="AC1101" s="252">
        <f t="shared" si="114"/>
        <v>0</v>
      </c>
      <c r="AD1101" s="252">
        <f t="shared" si="115"/>
        <v>0</v>
      </c>
      <c r="AE1101" s="252">
        <f t="shared" si="116"/>
        <v>0</v>
      </c>
      <c r="AF1101" s="273">
        <f t="shared" si="117"/>
        <v>0</v>
      </c>
    </row>
    <row r="1102" spans="1:32" s="31" customFormat="1" ht="24.95" customHeight="1">
      <c r="A1102" s="233">
        <v>2001</v>
      </c>
      <c r="B1102" s="228">
        <v>33451.437310000001</v>
      </c>
      <c r="C1102" s="246">
        <v>18.809367684077095</v>
      </c>
      <c r="D1102" s="46">
        <v>17021.424310000002</v>
      </c>
      <c r="E1102" s="118">
        <v>9.5709558123461775</v>
      </c>
      <c r="F1102" s="46">
        <v>16430.012999999999</v>
      </c>
      <c r="G1102" s="120">
        <v>9.2384118717309178</v>
      </c>
      <c r="H1102" s="120"/>
      <c r="I1102" s="120"/>
      <c r="J1102" s="120"/>
      <c r="K1102" s="120"/>
      <c r="L1102" s="120"/>
      <c r="M1102" s="120"/>
      <c r="N1102" s="120"/>
      <c r="O1102" s="120"/>
      <c r="P1102" s="120"/>
      <c r="Q1102" s="120"/>
      <c r="R1102" s="120"/>
      <c r="S1102" s="120"/>
      <c r="T1102" s="120"/>
      <c r="U1102" s="346">
        <v>33451.437310000001</v>
      </c>
      <c r="V1102" s="346">
        <v>18.809367684077095</v>
      </c>
      <c r="W1102" s="346">
        <v>17021.424310000002</v>
      </c>
      <c r="X1102" s="346">
        <v>9.5709558123461775</v>
      </c>
      <c r="Y1102" s="346">
        <v>16430.012999999999</v>
      </c>
      <c r="Z1102" s="370">
        <v>9.2384118717309178</v>
      </c>
      <c r="AA1102" s="252">
        <f t="shared" si="112"/>
        <v>0</v>
      </c>
      <c r="AB1102" s="252">
        <f t="shared" si="113"/>
        <v>0</v>
      </c>
      <c r="AC1102" s="252">
        <f t="shared" si="114"/>
        <v>0</v>
      </c>
      <c r="AD1102" s="252">
        <f t="shared" si="115"/>
        <v>0</v>
      </c>
      <c r="AE1102" s="252">
        <f t="shared" si="116"/>
        <v>0</v>
      </c>
      <c r="AF1102" s="273">
        <f t="shared" si="117"/>
        <v>0</v>
      </c>
    </row>
    <row r="1103" spans="1:32" s="31" customFormat="1" ht="24.95" customHeight="1">
      <c r="A1103" s="233">
        <v>2002</v>
      </c>
      <c r="B1103" s="228">
        <v>36024.026409999999</v>
      </c>
      <c r="C1103" s="246">
        <v>19.262350650463649</v>
      </c>
      <c r="D1103" s="46">
        <v>18129.098999999998</v>
      </c>
      <c r="E1103" s="118">
        <v>9.6937820870026901</v>
      </c>
      <c r="F1103" s="46">
        <v>17894.927410000004</v>
      </c>
      <c r="G1103" s="120">
        <v>9.5685685634609587</v>
      </c>
      <c r="H1103" s="120"/>
      <c r="I1103" s="120"/>
      <c r="J1103" s="120"/>
      <c r="K1103" s="120"/>
      <c r="L1103" s="120"/>
      <c r="M1103" s="120"/>
      <c r="N1103" s="120"/>
      <c r="O1103" s="120"/>
      <c r="P1103" s="120"/>
      <c r="Q1103" s="120"/>
      <c r="R1103" s="120"/>
      <c r="S1103" s="120"/>
      <c r="T1103" s="120"/>
      <c r="U1103" s="346">
        <v>36024.026409999999</v>
      </c>
      <c r="V1103" s="346">
        <v>19.262350650463649</v>
      </c>
      <c r="W1103" s="346">
        <v>18129.098999999998</v>
      </c>
      <c r="X1103" s="346">
        <v>9.6937820870026901</v>
      </c>
      <c r="Y1103" s="346">
        <v>17894.927410000004</v>
      </c>
      <c r="Z1103" s="370">
        <v>9.5685685634609587</v>
      </c>
      <c r="AA1103" s="252">
        <f t="shared" si="112"/>
        <v>0</v>
      </c>
      <c r="AB1103" s="252">
        <f t="shared" si="113"/>
        <v>0</v>
      </c>
      <c r="AC1103" s="252">
        <f t="shared" si="114"/>
        <v>0</v>
      </c>
      <c r="AD1103" s="252">
        <f t="shared" si="115"/>
        <v>0</v>
      </c>
      <c r="AE1103" s="252">
        <f t="shared" si="116"/>
        <v>0</v>
      </c>
      <c r="AF1103" s="273">
        <f t="shared" si="117"/>
        <v>0</v>
      </c>
    </row>
    <row r="1104" spans="1:32" s="31" customFormat="1" ht="24.95" customHeight="1">
      <c r="A1104" s="233">
        <v>2003</v>
      </c>
      <c r="B1104" s="228">
        <v>40808.77175</v>
      </c>
      <c r="C1104" s="246">
        <v>18.377027687158108</v>
      </c>
      <c r="D1104" s="46">
        <v>20513.203750000001</v>
      </c>
      <c r="E1104" s="118">
        <v>9.2375167666266655</v>
      </c>
      <c r="F1104" s="46">
        <v>20295.567999999999</v>
      </c>
      <c r="G1104" s="120">
        <v>9.1395109205314462</v>
      </c>
      <c r="H1104" s="120"/>
      <c r="I1104" s="120"/>
      <c r="J1104" s="120"/>
      <c r="K1104" s="120"/>
      <c r="L1104" s="120"/>
      <c r="M1104" s="120"/>
      <c r="N1104" s="120"/>
      <c r="O1104" s="120"/>
      <c r="P1104" s="120"/>
      <c r="Q1104" s="120"/>
      <c r="R1104" s="120"/>
      <c r="S1104" s="120"/>
      <c r="T1104" s="120"/>
      <c r="U1104" s="346">
        <v>40808.77175</v>
      </c>
      <c r="V1104" s="346">
        <v>18.377027687158108</v>
      </c>
      <c r="W1104" s="346">
        <v>20513.203750000001</v>
      </c>
      <c r="X1104" s="346">
        <v>9.2375167666266655</v>
      </c>
      <c r="Y1104" s="346">
        <v>20295.567999999999</v>
      </c>
      <c r="Z1104" s="370">
        <v>9.1395109205314462</v>
      </c>
      <c r="AA1104" s="252">
        <f t="shared" si="112"/>
        <v>0</v>
      </c>
      <c r="AB1104" s="252">
        <f t="shared" si="113"/>
        <v>0</v>
      </c>
      <c r="AC1104" s="252">
        <f t="shared" si="114"/>
        <v>0</v>
      </c>
      <c r="AD1104" s="252">
        <f t="shared" si="115"/>
        <v>0</v>
      </c>
      <c r="AE1104" s="252">
        <f t="shared" si="116"/>
        <v>0</v>
      </c>
      <c r="AF1104" s="273">
        <f t="shared" si="117"/>
        <v>0</v>
      </c>
    </row>
    <row r="1105" spans="1:32" s="31" customFormat="1" ht="24.95" customHeight="1">
      <c r="A1105" s="233">
        <v>2004</v>
      </c>
      <c r="B1105" s="228">
        <v>43995.261599999998</v>
      </c>
      <c r="C1105" s="246">
        <v>15.111639045193856</v>
      </c>
      <c r="D1105" s="46">
        <v>22175.632300000001</v>
      </c>
      <c r="E1105" s="118">
        <v>7.6169600709123193</v>
      </c>
      <c r="F1105" s="46">
        <v>21819.629300000001</v>
      </c>
      <c r="G1105" s="120">
        <v>7.4946789742815376</v>
      </c>
      <c r="H1105" s="120"/>
      <c r="I1105" s="120"/>
      <c r="J1105" s="120"/>
      <c r="K1105" s="120"/>
      <c r="L1105" s="120"/>
      <c r="M1105" s="120"/>
      <c r="N1105" s="120"/>
      <c r="O1105" s="120"/>
      <c r="P1105" s="120"/>
      <c r="Q1105" s="120"/>
      <c r="R1105" s="120"/>
      <c r="S1105" s="120"/>
      <c r="T1105" s="120"/>
      <c r="U1105" s="346">
        <v>43995.261599999998</v>
      </c>
      <c r="V1105" s="346">
        <v>15.111639045193856</v>
      </c>
      <c r="W1105" s="346">
        <v>22175.632300000001</v>
      </c>
      <c r="X1105" s="346">
        <v>7.6169600709123193</v>
      </c>
      <c r="Y1105" s="346">
        <v>21819.629300000001</v>
      </c>
      <c r="Z1105" s="370">
        <v>7.4946789742815376</v>
      </c>
      <c r="AA1105" s="252">
        <f t="shared" si="112"/>
        <v>0</v>
      </c>
      <c r="AB1105" s="252">
        <f t="shared" si="113"/>
        <v>0</v>
      </c>
      <c r="AC1105" s="252">
        <f t="shared" si="114"/>
        <v>0</v>
      </c>
      <c r="AD1105" s="252">
        <f t="shared" si="115"/>
        <v>0</v>
      </c>
      <c r="AE1105" s="252">
        <f t="shared" si="116"/>
        <v>0</v>
      </c>
      <c r="AF1105" s="273">
        <f t="shared" si="117"/>
        <v>0</v>
      </c>
    </row>
    <row r="1106" spans="1:32" s="31" customFormat="1" ht="24.95" customHeight="1">
      <c r="A1106" s="233">
        <v>2005</v>
      </c>
      <c r="B1106" s="228">
        <v>47277.740799999992</v>
      </c>
      <c r="C1106" s="246">
        <v>12.330204063423752</v>
      </c>
      <c r="D1106" s="46">
        <v>24356.474999999999</v>
      </c>
      <c r="E1106" s="118">
        <v>6.3522558805449325</v>
      </c>
      <c r="F1106" s="46">
        <v>22921.265800000001</v>
      </c>
      <c r="G1106" s="120">
        <v>5.9779481828788219</v>
      </c>
      <c r="H1106" s="120"/>
      <c r="I1106" s="120"/>
      <c r="J1106" s="120"/>
      <c r="K1106" s="120"/>
      <c r="L1106" s="120"/>
      <c r="M1106" s="120"/>
      <c r="N1106" s="120"/>
      <c r="O1106" s="120"/>
      <c r="P1106" s="120"/>
      <c r="Q1106" s="120"/>
      <c r="R1106" s="120"/>
      <c r="S1106" s="120"/>
      <c r="T1106" s="120"/>
      <c r="U1106" s="346">
        <v>47277.740799999992</v>
      </c>
      <c r="V1106" s="346">
        <v>12.330204063423752</v>
      </c>
      <c r="W1106" s="346">
        <v>24356.474999999999</v>
      </c>
      <c r="X1106" s="346">
        <v>6.3522558805449325</v>
      </c>
      <c r="Y1106" s="346">
        <v>22921.265800000001</v>
      </c>
      <c r="Z1106" s="370">
        <v>5.9779481828788219</v>
      </c>
      <c r="AA1106" s="252">
        <f t="shared" si="112"/>
        <v>0</v>
      </c>
      <c r="AB1106" s="252">
        <f t="shared" si="113"/>
        <v>0</v>
      </c>
      <c r="AC1106" s="252">
        <f t="shared" si="114"/>
        <v>0</v>
      </c>
      <c r="AD1106" s="252">
        <f t="shared" si="115"/>
        <v>0</v>
      </c>
      <c r="AE1106" s="252">
        <f t="shared" si="116"/>
        <v>0</v>
      </c>
      <c r="AF1106" s="273">
        <f t="shared" si="117"/>
        <v>0</v>
      </c>
    </row>
    <row r="1107" spans="1:32" s="31" customFormat="1" ht="24.95" customHeight="1">
      <c r="A1107" s="233">
        <v>2006</v>
      </c>
      <c r="B1107" s="228">
        <v>52351.189762999995</v>
      </c>
      <c r="C1107" s="246">
        <v>10.635091774438653</v>
      </c>
      <c r="D1107" s="46">
        <v>27500.764563000001</v>
      </c>
      <c r="E1107" s="118">
        <v>5.5867527809548507</v>
      </c>
      <c r="F1107" s="46">
        <v>24850.425199999998</v>
      </c>
      <c r="G1107" s="120">
        <v>5.0483389934838039</v>
      </c>
      <c r="H1107" s="120"/>
      <c r="I1107" s="120"/>
      <c r="J1107" s="120"/>
      <c r="K1107" s="120"/>
      <c r="L1107" s="120"/>
      <c r="M1107" s="120"/>
      <c r="N1107" s="120"/>
      <c r="O1107" s="120"/>
      <c r="P1107" s="120"/>
      <c r="Q1107" s="120"/>
      <c r="R1107" s="120"/>
      <c r="S1107" s="120"/>
      <c r="T1107" s="120"/>
      <c r="U1107" s="346">
        <v>52351.189762999995</v>
      </c>
      <c r="V1107" s="346">
        <v>10.635091774438653</v>
      </c>
      <c r="W1107" s="346">
        <v>27500.764563000001</v>
      </c>
      <c r="X1107" s="346">
        <v>5.5867527809548507</v>
      </c>
      <c r="Y1107" s="346">
        <v>24850.425199999998</v>
      </c>
      <c r="Z1107" s="370">
        <v>5.0483389934838039</v>
      </c>
      <c r="AA1107" s="252">
        <f t="shared" si="112"/>
        <v>0</v>
      </c>
      <c r="AB1107" s="252">
        <f t="shared" si="113"/>
        <v>0</v>
      </c>
      <c r="AC1107" s="252">
        <f t="shared" si="114"/>
        <v>0</v>
      </c>
      <c r="AD1107" s="252">
        <f t="shared" si="115"/>
        <v>0</v>
      </c>
      <c r="AE1107" s="252">
        <f t="shared" si="116"/>
        <v>0</v>
      </c>
      <c r="AF1107" s="273">
        <f t="shared" si="117"/>
        <v>0</v>
      </c>
    </row>
    <row r="1108" spans="1:32" s="31" customFormat="1" ht="24.95" customHeight="1">
      <c r="A1108" s="233">
        <v>2007</v>
      </c>
      <c r="B1108" s="228">
        <v>61586.986154049511</v>
      </c>
      <c r="C1108" s="246">
        <v>11.29275187393392</v>
      </c>
      <c r="D1108" s="46">
        <v>30758.096732999998</v>
      </c>
      <c r="E1108" s="118">
        <v>5.6398855701658288</v>
      </c>
      <c r="F1108" s="46">
        <v>30828.889421049513</v>
      </c>
      <c r="G1108" s="120">
        <v>5.6528663037680911</v>
      </c>
      <c r="H1108" s="120"/>
      <c r="I1108" s="120"/>
      <c r="J1108" s="120"/>
      <c r="K1108" s="120"/>
      <c r="L1108" s="120"/>
      <c r="M1108" s="120"/>
      <c r="N1108" s="120"/>
      <c r="O1108" s="120"/>
      <c r="P1108" s="120"/>
      <c r="Q1108" s="120"/>
      <c r="R1108" s="120"/>
      <c r="S1108" s="120"/>
      <c r="T1108" s="120"/>
      <c r="U1108" s="346">
        <v>61586.986154049511</v>
      </c>
      <c r="V1108" s="346">
        <v>11.29275187393392</v>
      </c>
      <c r="W1108" s="346">
        <v>30758.096732999998</v>
      </c>
      <c r="X1108" s="346">
        <v>5.6398855701658288</v>
      </c>
      <c r="Y1108" s="346">
        <v>30828.889421049513</v>
      </c>
      <c r="Z1108" s="370">
        <v>5.6528663037680911</v>
      </c>
      <c r="AA1108" s="252">
        <f t="shared" si="112"/>
        <v>0</v>
      </c>
      <c r="AB1108" s="252">
        <f t="shared" si="113"/>
        <v>0</v>
      </c>
      <c r="AC1108" s="252">
        <f t="shared" si="114"/>
        <v>0</v>
      </c>
      <c r="AD1108" s="252">
        <f t="shared" si="115"/>
        <v>0</v>
      </c>
      <c r="AE1108" s="252">
        <f t="shared" si="116"/>
        <v>0</v>
      </c>
      <c r="AF1108" s="273">
        <f t="shared" si="117"/>
        <v>0</v>
      </c>
    </row>
    <row r="1109" spans="1:32" s="31" customFormat="1" ht="24.95" customHeight="1">
      <c r="A1109" s="233">
        <v>2008</v>
      </c>
      <c r="B1109" s="228">
        <v>104426.50664887589</v>
      </c>
      <c r="C1109" s="246">
        <v>14.80892803564606</v>
      </c>
      <c r="D1109" s="46">
        <v>58983.172656153947</v>
      </c>
      <c r="E1109" s="118">
        <v>8.3645195765865719</v>
      </c>
      <c r="F1109" s="46">
        <v>45443.33399272192</v>
      </c>
      <c r="G1109" s="120">
        <v>6.4444084590594839</v>
      </c>
      <c r="H1109" s="120"/>
      <c r="I1109" s="120"/>
      <c r="J1109" s="120"/>
      <c r="K1109" s="120"/>
      <c r="L1109" s="120"/>
      <c r="M1109" s="120"/>
      <c r="N1109" s="120"/>
      <c r="O1109" s="120"/>
      <c r="P1109" s="120"/>
      <c r="Q1109" s="120"/>
      <c r="R1109" s="120"/>
      <c r="S1109" s="120"/>
      <c r="T1109" s="120"/>
      <c r="U1109" s="346">
        <v>104426.50664887589</v>
      </c>
      <c r="V1109" s="346">
        <v>14.80892803564606</v>
      </c>
      <c r="W1109" s="346">
        <v>58983.172656153947</v>
      </c>
      <c r="X1109" s="346">
        <v>8.3645195765865719</v>
      </c>
      <c r="Y1109" s="346">
        <v>45443.33399272192</v>
      </c>
      <c r="Z1109" s="370">
        <v>6.4444084590594839</v>
      </c>
      <c r="AA1109" s="252">
        <f t="shared" si="112"/>
        <v>0</v>
      </c>
      <c r="AB1109" s="252">
        <f t="shared" si="113"/>
        <v>0</v>
      </c>
      <c r="AC1109" s="252">
        <f t="shared" si="114"/>
        <v>0</v>
      </c>
      <c r="AD1109" s="252">
        <f t="shared" si="115"/>
        <v>0</v>
      </c>
      <c r="AE1109" s="252">
        <f t="shared" si="116"/>
        <v>0</v>
      </c>
      <c r="AF1109" s="273">
        <f t="shared" si="117"/>
        <v>0</v>
      </c>
    </row>
    <row r="1110" spans="1:32" s="31" customFormat="1" ht="24.95" customHeight="1">
      <c r="A1110" s="233">
        <v>2009</v>
      </c>
      <c r="B1110" s="228">
        <v>155504.88633247232</v>
      </c>
      <c r="C1110" s="246">
        <v>29.049456604266368</v>
      </c>
      <c r="D1110" s="46">
        <v>81190.860486564299</v>
      </c>
      <c r="E1110" s="118">
        <v>15.167049949317157</v>
      </c>
      <c r="F1110" s="46">
        <v>74314.025845908036</v>
      </c>
      <c r="G1110" s="120">
        <v>13.882406654949211</v>
      </c>
      <c r="H1110" s="120"/>
      <c r="I1110" s="120"/>
      <c r="J1110" s="120"/>
      <c r="K1110" s="120"/>
      <c r="L1110" s="120"/>
      <c r="M1110" s="120"/>
      <c r="N1110" s="120"/>
      <c r="O1110" s="120"/>
      <c r="P1110" s="120"/>
      <c r="Q1110" s="120"/>
      <c r="R1110" s="120"/>
      <c r="S1110" s="120"/>
      <c r="T1110" s="120"/>
      <c r="U1110" s="346">
        <v>155504.88633247232</v>
      </c>
      <c r="V1110" s="346">
        <v>29.049456604266368</v>
      </c>
      <c r="W1110" s="346">
        <v>81190.860486564299</v>
      </c>
      <c r="X1110" s="346">
        <v>15.167049949317157</v>
      </c>
      <c r="Y1110" s="346">
        <v>74314.025845908036</v>
      </c>
      <c r="Z1110" s="370">
        <v>13.882406654949211</v>
      </c>
      <c r="AA1110" s="252">
        <f t="shared" si="112"/>
        <v>0</v>
      </c>
      <c r="AB1110" s="252">
        <f t="shared" si="113"/>
        <v>0</v>
      </c>
      <c r="AC1110" s="252">
        <f t="shared" si="114"/>
        <v>0</v>
      </c>
      <c r="AD1110" s="252">
        <f t="shared" si="115"/>
        <v>0</v>
      </c>
      <c r="AE1110" s="252">
        <f t="shared" si="116"/>
        <v>0</v>
      </c>
      <c r="AF1110" s="273">
        <f t="shared" si="117"/>
        <v>0</v>
      </c>
    </row>
    <row r="1111" spans="1:32" s="31" customFormat="1" ht="24.95" customHeight="1">
      <c r="A1111" s="234" t="s">
        <v>13</v>
      </c>
      <c r="B1111" s="228">
        <v>177466.76090767985</v>
      </c>
      <c r="C1111" s="246">
        <v>28.609067714678137</v>
      </c>
      <c r="D1111" s="46">
        <v>95897.871734499699</v>
      </c>
      <c r="E1111" s="118">
        <v>15.459507414873281</v>
      </c>
      <c r="F1111" s="46">
        <v>81568.889173180141</v>
      </c>
      <c r="G1111" s="120">
        <v>13.149560299804856</v>
      </c>
      <c r="H1111" s="120"/>
      <c r="I1111" s="120"/>
      <c r="J1111" s="120"/>
      <c r="K1111" s="120"/>
      <c r="L1111" s="120"/>
      <c r="M1111" s="120"/>
      <c r="N1111" s="120"/>
      <c r="O1111" s="120"/>
      <c r="P1111" s="120"/>
      <c r="Q1111" s="120"/>
      <c r="R1111" s="120"/>
      <c r="S1111" s="120"/>
      <c r="T1111" s="120"/>
      <c r="U1111" s="346">
        <v>177466.76090767985</v>
      </c>
      <c r="V1111" s="346">
        <v>28.609067714678137</v>
      </c>
      <c r="W1111" s="346">
        <v>95897.871734499699</v>
      </c>
      <c r="X1111" s="346">
        <v>15.459507414873281</v>
      </c>
      <c r="Y1111" s="346">
        <v>81568.889173180141</v>
      </c>
      <c r="Z1111" s="370">
        <v>13.149560299804856</v>
      </c>
      <c r="AA1111" s="252">
        <f t="shared" si="112"/>
        <v>0</v>
      </c>
      <c r="AB1111" s="252">
        <f t="shared" si="113"/>
        <v>0</v>
      </c>
      <c r="AC1111" s="252">
        <f t="shared" si="114"/>
        <v>0</v>
      </c>
      <c r="AD1111" s="252">
        <f t="shared" si="115"/>
        <v>0</v>
      </c>
      <c r="AE1111" s="252">
        <f t="shared" si="116"/>
        <v>0</v>
      </c>
      <c r="AF1111" s="273">
        <f t="shared" si="117"/>
        <v>0</v>
      </c>
    </row>
    <row r="1112" spans="1:32" s="31" customFormat="1" ht="24.95" customHeight="1">
      <c r="A1112" s="710" t="s">
        <v>14</v>
      </c>
      <c r="B1112" s="711"/>
      <c r="C1112" s="711"/>
      <c r="D1112" s="711"/>
      <c r="E1112" s="711"/>
      <c r="F1112" s="711"/>
      <c r="G1112" s="712"/>
      <c r="H1112" s="364"/>
      <c r="I1112" s="364"/>
      <c r="J1112" s="364"/>
      <c r="K1112" s="364"/>
      <c r="L1112" s="364"/>
      <c r="M1112" s="364"/>
      <c r="N1112" s="364"/>
      <c r="O1112" s="364"/>
      <c r="P1112" s="364"/>
      <c r="Q1112" s="364"/>
      <c r="R1112" s="364"/>
      <c r="S1112" s="364"/>
      <c r="T1112" s="364"/>
      <c r="U1112" s="31">
        <v>20.026704318898595</v>
      </c>
      <c r="V1112" s="31">
        <v>2.0580889206743649</v>
      </c>
      <c r="W1112" s="31">
        <v>28.876374078653896</v>
      </c>
      <c r="X1112" s="31">
        <v>10.800000000000011</v>
      </c>
      <c r="Y1112" s="31">
        <v>-0.63624936836264112</v>
      </c>
      <c r="Z1112" s="259">
        <v>2.0363100671232814</v>
      </c>
      <c r="AA1112" s="252">
        <f t="shared" si="112"/>
        <v>20.026704318898595</v>
      </c>
      <c r="AB1112" s="252">
        <f t="shared" si="113"/>
        <v>2.0580889206743649</v>
      </c>
      <c r="AC1112" s="252">
        <f t="shared" si="114"/>
        <v>28.876374078653896</v>
      </c>
      <c r="AD1112" s="252">
        <f t="shared" si="115"/>
        <v>10.800000000000011</v>
      </c>
      <c r="AE1112" s="252">
        <f t="shared" si="116"/>
        <v>-0.63624936836264112</v>
      </c>
      <c r="AF1112" s="273">
        <f t="shared" si="117"/>
        <v>2.0363100671232814</v>
      </c>
    </row>
    <row r="1113" spans="1:32" s="31" customFormat="1" ht="24.95" customHeight="1">
      <c r="A1113" s="206"/>
      <c r="B1113" s="348">
        <f t="shared" ref="B1113" si="118">B1111/B1071*100-100</f>
        <v>31315.606462680098</v>
      </c>
      <c r="C1113" s="349" t="s">
        <v>4</v>
      </c>
      <c r="D1113" s="348">
        <f>D1111/D1071*100-100</f>
        <v>28880.922252795317</v>
      </c>
      <c r="E1113" s="349" t="s">
        <v>4</v>
      </c>
      <c r="F1113" s="348">
        <f>F1111/F1071*100-100</f>
        <v>34758.499646658187</v>
      </c>
      <c r="G1113" s="349" t="s">
        <v>4</v>
      </c>
      <c r="H1113" s="228"/>
      <c r="I1113" s="228"/>
      <c r="J1113" s="228"/>
      <c r="K1113" s="228"/>
      <c r="L1113" s="228"/>
      <c r="M1113" s="228"/>
      <c r="N1113" s="228"/>
      <c r="O1113" s="228"/>
      <c r="P1113" s="228"/>
      <c r="Q1113" s="228"/>
      <c r="R1113" s="228"/>
      <c r="S1113" s="228"/>
      <c r="T1113" s="228"/>
      <c r="U1113" s="31">
        <v>20.026704318898595</v>
      </c>
      <c r="V1113" s="31">
        <v>2.0580889206743649</v>
      </c>
      <c r="W1113" s="31">
        <v>28.876374078653896</v>
      </c>
      <c r="X1113" s="31">
        <v>10.800000000000011</v>
      </c>
      <c r="Y1113" s="31">
        <v>-0.63624936836264112</v>
      </c>
      <c r="Z1113" s="259">
        <v>2.0363100671232814</v>
      </c>
      <c r="AA1113" s="252">
        <f t="shared" si="112"/>
        <v>-31295.5797583612</v>
      </c>
      <c r="AB1113" s="252" t="e">
        <f t="shared" si="113"/>
        <v>#VALUE!</v>
      </c>
      <c r="AC1113" s="252">
        <f t="shared" si="114"/>
        <v>-28852.045878716664</v>
      </c>
      <c r="AD1113" s="252" t="e">
        <f t="shared" si="115"/>
        <v>#VALUE!</v>
      </c>
      <c r="AE1113" s="252">
        <f t="shared" si="116"/>
        <v>-34759.13589602655</v>
      </c>
      <c r="AF1113" s="273" t="e">
        <f t="shared" si="117"/>
        <v>#VALUE!</v>
      </c>
    </row>
    <row r="1114" spans="1:32" s="2" customFormat="1" ht="15" customHeight="1">
      <c r="A1114" s="351" t="s">
        <v>290</v>
      </c>
      <c r="B1114" s="311"/>
      <c r="C1114" s="311"/>
      <c r="D1114" s="311"/>
      <c r="E1114" s="312"/>
      <c r="F1114" s="313"/>
      <c r="G1114" s="314"/>
      <c r="H1114" s="314"/>
      <c r="I1114" s="314"/>
      <c r="J1114" s="314"/>
      <c r="K1114" s="314"/>
      <c r="L1114" s="314"/>
      <c r="M1114" s="314"/>
      <c r="N1114" s="314"/>
      <c r="O1114" s="314"/>
      <c r="P1114" s="314"/>
      <c r="Q1114" s="314"/>
      <c r="R1114" s="314"/>
      <c r="S1114" s="314"/>
      <c r="T1114" s="314"/>
      <c r="U1114" s="9">
        <v>20.026704318898595</v>
      </c>
      <c r="V1114" s="9">
        <v>2.0580889206743649</v>
      </c>
      <c r="W1114" s="9">
        <v>28.876374078653896</v>
      </c>
      <c r="X1114" s="9">
        <v>10.800000000000011</v>
      </c>
      <c r="Y1114" s="9">
        <v>-0.63624936836264112</v>
      </c>
      <c r="Z1114" s="286">
        <v>2.0363100671232814</v>
      </c>
      <c r="AA1114" s="287">
        <f t="shared" si="112"/>
        <v>20.026704318898595</v>
      </c>
      <c r="AB1114" s="287">
        <f t="shared" si="113"/>
        <v>2.0580889206743649</v>
      </c>
      <c r="AC1114" s="287">
        <f t="shared" si="114"/>
        <v>28.876374078653896</v>
      </c>
      <c r="AD1114" s="287">
        <f t="shared" si="115"/>
        <v>10.800000000000011</v>
      </c>
      <c r="AE1114" s="287">
        <f t="shared" si="116"/>
        <v>-0.63624936836264112</v>
      </c>
      <c r="AF1114" s="288">
        <f t="shared" si="117"/>
        <v>2.0363100671232814</v>
      </c>
    </row>
    <row r="1115" spans="1:32" s="2" customFormat="1" ht="15" customHeight="1">
      <c r="A1115" s="737" t="s">
        <v>198</v>
      </c>
      <c r="B1115" s="737"/>
      <c r="C1115" s="737"/>
      <c r="D1115" s="737"/>
      <c r="E1115" s="737"/>
      <c r="F1115" s="737"/>
      <c r="G1115" s="737"/>
      <c r="H1115" s="117"/>
      <c r="I1115" s="117"/>
      <c r="J1115" s="117"/>
      <c r="K1115" s="117"/>
      <c r="L1115" s="117"/>
      <c r="M1115" s="117"/>
      <c r="N1115" s="117"/>
      <c r="O1115" s="117"/>
      <c r="P1115" s="117"/>
      <c r="Q1115" s="117"/>
      <c r="R1115" s="117"/>
      <c r="S1115" s="117"/>
      <c r="T1115" s="117"/>
      <c r="U1115" s="9">
        <v>20.026704318898595</v>
      </c>
      <c r="V1115" s="9">
        <v>2.0580889206743649</v>
      </c>
      <c r="W1115" s="9">
        <v>28.876374078653896</v>
      </c>
      <c r="X1115" s="9">
        <v>10.800000000000011</v>
      </c>
      <c r="Y1115" s="9">
        <v>-0.63624936836264112</v>
      </c>
      <c r="Z1115" s="286">
        <v>2.0363100671232814</v>
      </c>
      <c r="AA1115" s="287">
        <f t="shared" si="112"/>
        <v>20.026704318898595</v>
      </c>
      <c r="AB1115" s="287">
        <f t="shared" si="113"/>
        <v>2.0580889206743649</v>
      </c>
      <c r="AC1115" s="287">
        <f t="shared" si="114"/>
        <v>28.876374078653896</v>
      </c>
      <c r="AD1115" s="287">
        <f t="shared" si="115"/>
        <v>10.800000000000011</v>
      </c>
      <c r="AE1115" s="287">
        <f t="shared" si="116"/>
        <v>-0.63624936836264112</v>
      </c>
      <c r="AF1115" s="288">
        <f t="shared" si="117"/>
        <v>2.0363100671232814</v>
      </c>
    </row>
    <row r="1116" spans="1:32" s="2" customFormat="1" ht="15" customHeight="1">
      <c r="A1116" s="353" t="s">
        <v>307</v>
      </c>
      <c r="B1116" s="328"/>
      <c r="C1116" s="328"/>
      <c r="D1116" s="354"/>
      <c r="E1116" s="354"/>
      <c r="F1116" s="354"/>
      <c r="G1116" s="354"/>
      <c r="H1116" s="354"/>
      <c r="I1116" s="354"/>
      <c r="J1116" s="354"/>
      <c r="K1116" s="354"/>
      <c r="L1116" s="354"/>
      <c r="M1116" s="354"/>
      <c r="N1116" s="354"/>
      <c r="O1116" s="354"/>
      <c r="P1116" s="354"/>
      <c r="Q1116" s="354"/>
      <c r="R1116" s="354"/>
      <c r="S1116" s="354"/>
      <c r="T1116" s="354"/>
      <c r="U1116" s="9">
        <v>20.026704318898595</v>
      </c>
      <c r="V1116" s="9">
        <v>2.0580889206743649</v>
      </c>
      <c r="W1116" s="9">
        <v>28.876374078653896</v>
      </c>
      <c r="X1116" s="9">
        <v>10.800000000000011</v>
      </c>
      <c r="Y1116" s="9">
        <v>-0.63624936836264112</v>
      </c>
      <c r="Z1116" s="286">
        <v>2.0363100671232814</v>
      </c>
      <c r="AA1116" s="287">
        <f t="shared" si="112"/>
        <v>20.026704318898595</v>
      </c>
      <c r="AB1116" s="287">
        <f t="shared" si="113"/>
        <v>2.0580889206743649</v>
      </c>
      <c r="AC1116" s="287">
        <f t="shared" si="114"/>
        <v>28.876374078653896</v>
      </c>
      <c r="AD1116" s="287">
        <f t="shared" si="115"/>
        <v>10.800000000000011</v>
      </c>
      <c r="AE1116" s="287">
        <f t="shared" si="116"/>
        <v>-0.63624936836264112</v>
      </c>
      <c r="AF1116" s="288">
        <f t="shared" si="117"/>
        <v>2.0363100671232814</v>
      </c>
    </row>
    <row r="1117" spans="1:32" s="6" customFormat="1" ht="39.950000000000003" customHeight="1">
      <c r="A1117" s="707" t="s">
        <v>199</v>
      </c>
      <c r="B1117" s="707"/>
      <c r="C1117" s="707"/>
      <c r="D1117" s="707"/>
      <c r="E1117" s="707"/>
      <c r="F1117" s="707"/>
      <c r="G1117" s="707"/>
      <c r="H1117" s="372"/>
      <c r="I1117" s="372"/>
      <c r="J1117" s="372"/>
      <c r="K1117" s="372"/>
      <c r="L1117" s="372"/>
      <c r="M1117" s="372"/>
      <c r="N1117" s="372"/>
      <c r="O1117" s="372"/>
      <c r="P1117" s="372"/>
      <c r="Q1117" s="372"/>
      <c r="R1117" s="372"/>
      <c r="S1117" s="372"/>
      <c r="T1117" s="372"/>
      <c r="U1117" s="109">
        <v>20.026704318898595</v>
      </c>
      <c r="V1117" s="109">
        <v>2.0580889206743649</v>
      </c>
      <c r="W1117" s="109">
        <v>28.876374078653896</v>
      </c>
      <c r="X1117" s="109">
        <v>10.800000000000011</v>
      </c>
      <c r="Y1117" s="109">
        <v>-0.63624936836264112</v>
      </c>
      <c r="Z1117" s="365">
        <v>2.0363100671232814</v>
      </c>
      <c r="AA1117" s="366">
        <f t="shared" si="112"/>
        <v>20.026704318898595</v>
      </c>
      <c r="AB1117" s="366">
        <f t="shared" si="113"/>
        <v>2.0580889206743649</v>
      </c>
      <c r="AC1117" s="366">
        <f t="shared" si="114"/>
        <v>28.876374078653896</v>
      </c>
      <c r="AD1117" s="366">
        <f t="shared" si="115"/>
        <v>10.800000000000011</v>
      </c>
      <c r="AE1117" s="366">
        <f t="shared" si="116"/>
        <v>-0.63624936836264112</v>
      </c>
      <c r="AF1117" s="367">
        <f t="shared" si="117"/>
        <v>2.0363100671232814</v>
      </c>
    </row>
    <row r="1118" spans="1:32" s="211" customFormat="1" ht="15" customHeight="1">
      <c r="A1118" s="209" t="s">
        <v>293</v>
      </c>
      <c r="B1118" s="210"/>
      <c r="C1118" s="210"/>
      <c r="D1118" s="210"/>
      <c r="E1118" s="210"/>
      <c r="F1118" s="210"/>
      <c r="G1118" s="210"/>
      <c r="H1118" s="210"/>
      <c r="I1118" s="210"/>
      <c r="J1118" s="210"/>
      <c r="K1118" s="210"/>
      <c r="L1118" s="210"/>
      <c r="M1118" s="210"/>
      <c r="N1118" s="210"/>
      <c r="O1118" s="210"/>
      <c r="P1118" s="210"/>
      <c r="Q1118" s="210"/>
      <c r="R1118" s="210"/>
      <c r="S1118" s="210"/>
      <c r="T1118" s="210"/>
      <c r="U1118" s="31">
        <v>43628.626772721072</v>
      </c>
      <c r="V1118" s="31">
        <v>99.684180160320651</v>
      </c>
      <c r="W1118" s="31">
        <v>38215.605839260817</v>
      </c>
      <c r="X1118" s="31">
        <v>497.12838702895039</v>
      </c>
      <c r="Y1118" s="31">
        <v>283.13053833519973</v>
      </c>
      <c r="Z1118" s="259">
        <v>4533.0778279357828</v>
      </c>
      <c r="AA1118" s="252">
        <f t="shared" si="112"/>
        <v>43628.626772721072</v>
      </c>
      <c r="AB1118" s="252">
        <f t="shared" si="113"/>
        <v>99.684180160320651</v>
      </c>
      <c r="AC1118" s="252">
        <f t="shared" si="114"/>
        <v>38215.605839260817</v>
      </c>
      <c r="AD1118" s="252">
        <f t="shared" si="115"/>
        <v>497.12838702895039</v>
      </c>
      <c r="AE1118" s="252">
        <f t="shared" si="116"/>
        <v>283.13053833519973</v>
      </c>
      <c r="AF1118" s="273">
        <f t="shared" si="117"/>
        <v>4533.0778279357828</v>
      </c>
    </row>
    <row r="1119" spans="1:32" s="2" customFormat="1" ht="15" customHeight="1">
      <c r="A1119" s="328"/>
      <c r="B1119" s="329"/>
      <c r="C1119" s="329"/>
      <c r="D1119" s="330"/>
      <c r="E1119" s="330"/>
      <c r="F1119" s="330"/>
      <c r="G1119" s="330"/>
      <c r="H1119" s="330"/>
      <c r="I1119" s="330"/>
      <c r="J1119" s="330"/>
      <c r="K1119" s="330"/>
      <c r="L1119" s="330"/>
      <c r="M1119" s="330"/>
      <c r="N1119" s="330"/>
      <c r="O1119" s="330"/>
      <c r="P1119" s="330"/>
      <c r="Q1119" s="330"/>
      <c r="R1119" s="330"/>
      <c r="S1119" s="330"/>
      <c r="T1119" s="330"/>
      <c r="U1119" s="9">
        <v>20.026704318898595</v>
      </c>
      <c r="V1119" s="9">
        <v>2.0580889206743649</v>
      </c>
      <c r="W1119" s="9">
        <v>28.876374078653896</v>
      </c>
      <c r="X1119" s="9">
        <v>10.800000000000011</v>
      </c>
      <c r="Y1119" s="9">
        <v>-0.63624936836264112</v>
      </c>
      <c r="Z1119" s="286">
        <v>2.0363100671232814</v>
      </c>
      <c r="AA1119" s="287">
        <f t="shared" si="112"/>
        <v>20.026704318898595</v>
      </c>
      <c r="AB1119" s="287">
        <f t="shared" si="113"/>
        <v>2.0580889206743649</v>
      </c>
      <c r="AC1119" s="287">
        <f t="shared" si="114"/>
        <v>28.876374078653896</v>
      </c>
      <c r="AD1119" s="287">
        <f t="shared" si="115"/>
        <v>10.800000000000011</v>
      </c>
      <c r="AE1119" s="287">
        <f t="shared" si="116"/>
        <v>-0.63624936836264112</v>
      </c>
      <c r="AF1119" s="288">
        <f t="shared" si="117"/>
        <v>2.0363100671232814</v>
      </c>
    </row>
    <row r="1120" spans="1:32" ht="24.95" customHeight="1">
      <c r="A1120" s="721" t="s">
        <v>246</v>
      </c>
      <c r="B1120" s="721"/>
      <c r="C1120" s="721"/>
      <c r="D1120" s="721"/>
      <c r="E1120" s="302"/>
      <c r="F1120" s="302"/>
      <c r="G1120" s="302"/>
      <c r="H1120" s="302"/>
      <c r="I1120" s="302"/>
      <c r="J1120" s="302"/>
      <c r="K1120" s="302"/>
      <c r="L1120" s="302"/>
      <c r="M1120" s="302"/>
      <c r="N1120" s="302"/>
      <c r="O1120" s="302"/>
      <c r="P1120" s="302"/>
      <c r="Q1120" s="302"/>
      <c r="R1120" s="302"/>
      <c r="S1120" s="302"/>
      <c r="T1120" s="302"/>
      <c r="U1120" s="31">
        <v>20.026704318898595</v>
      </c>
      <c r="V1120" s="31">
        <v>2.0580889206743649</v>
      </c>
      <c r="W1120" s="31">
        <v>28.876374078653896</v>
      </c>
      <c r="X1120" s="31">
        <v>10.800000000000011</v>
      </c>
      <c r="Y1120" s="31">
        <v>-0.63624936836264112</v>
      </c>
      <c r="Z1120" s="259">
        <v>2.0363100671232814</v>
      </c>
      <c r="AA1120" s="252">
        <f t="shared" si="112"/>
        <v>20.026704318898595</v>
      </c>
      <c r="AB1120" s="252">
        <f t="shared" si="113"/>
        <v>2.0580889206743649</v>
      </c>
      <c r="AC1120" s="252">
        <f t="shared" si="114"/>
        <v>28.876374078653896</v>
      </c>
      <c r="AD1120" s="252">
        <f t="shared" si="115"/>
        <v>10.800000000000011</v>
      </c>
      <c r="AE1120" s="252">
        <f t="shared" si="116"/>
        <v>-0.63624936836264112</v>
      </c>
      <c r="AF1120" s="273">
        <f t="shared" si="117"/>
        <v>2.0363100671232814</v>
      </c>
    </row>
    <row r="1121" spans="1:32" s="37" customFormat="1" ht="15" customHeight="1">
      <c r="A1121" s="707" t="s">
        <v>17</v>
      </c>
      <c r="B1121" s="707"/>
      <c r="C1121" s="113"/>
      <c r="D1121" s="113"/>
      <c r="E1121" s="331"/>
      <c r="F1121" s="331"/>
      <c r="G1121" s="331"/>
      <c r="H1121" s="331"/>
      <c r="I1121" s="331"/>
      <c r="J1121" s="331"/>
      <c r="K1121" s="331"/>
      <c r="L1121" s="331"/>
      <c r="M1121" s="331"/>
      <c r="N1121" s="331"/>
      <c r="O1121" s="331"/>
      <c r="P1121" s="331"/>
      <c r="Q1121" s="331"/>
      <c r="R1121" s="331"/>
      <c r="S1121" s="331"/>
      <c r="T1121" s="331"/>
      <c r="U1121" s="37">
        <v>20.026704318898595</v>
      </c>
      <c r="V1121" s="37">
        <v>2.0580889206743649</v>
      </c>
      <c r="W1121" s="37">
        <v>28.876374078653896</v>
      </c>
      <c r="X1121" s="37">
        <v>10.800000000000011</v>
      </c>
      <c r="Y1121" s="37">
        <v>-0.63624936836264112</v>
      </c>
      <c r="Z1121" s="265">
        <v>2.0363100671232814</v>
      </c>
      <c r="AA1121" s="274">
        <f t="shared" si="112"/>
        <v>20.026704318898595</v>
      </c>
      <c r="AB1121" s="274">
        <f t="shared" si="113"/>
        <v>2.0580889206743649</v>
      </c>
      <c r="AC1121" s="274">
        <f t="shared" si="114"/>
        <v>28.876374078653896</v>
      </c>
      <c r="AD1121" s="274">
        <f t="shared" si="115"/>
        <v>10.800000000000011</v>
      </c>
      <c r="AE1121" s="274">
        <f t="shared" si="116"/>
        <v>-0.63624936836264112</v>
      </c>
      <c r="AF1121" s="275">
        <f t="shared" si="117"/>
        <v>2.0363100671232814</v>
      </c>
    </row>
    <row r="1122" spans="1:32" ht="24.95" customHeight="1">
      <c r="A1122" s="251" t="s">
        <v>6</v>
      </c>
      <c r="B1122" s="730" t="s">
        <v>57</v>
      </c>
      <c r="C1122" s="730"/>
      <c r="D1122" s="730" t="s">
        <v>58</v>
      </c>
      <c r="E1122" s="730"/>
      <c r="F1122" s="731" t="s">
        <v>224</v>
      </c>
      <c r="G1122" s="732"/>
      <c r="H1122" s="226"/>
      <c r="I1122" s="226"/>
      <c r="J1122" s="226"/>
      <c r="K1122" s="226"/>
      <c r="L1122" s="226"/>
      <c r="M1122" s="226"/>
      <c r="N1122" s="226"/>
      <c r="O1122" s="226"/>
      <c r="P1122" s="226"/>
      <c r="Q1122" s="226"/>
      <c r="R1122" s="226"/>
      <c r="S1122" s="226"/>
      <c r="T1122" s="226"/>
      <c r="U1122" s="31">
        <v>20.026704318898595</v>
      </c>
      <c r="V1122" s="31">
        <v>2.0580889206743649</v>
      </c>
      <c r="W1122" s="31">
        <v>28.876374078653896</v>
      </c>
      <c r="X1122" s="31">
        <v>10.800000000000011</v>
      </c>
      <c r="Y1122" s="31">
        <v>-0.63624936836264112</v>
      </c>
      <c r="Z1122" s="259">
        <v>2.0363100671232814</v>
      </c>
      <c r="AA1122" s="252" t="e">
        <f t="shared" si="112"/>
        <v>#VALUE!</v>
      </c>
      <c r="AB1122" s="252">
        <f t="shared" si="113"/>
        <v>2.0580889206743649</v>
      </c>
      <c r="AC1122" s="252" t="e">
        <f t="shared" si="114"/>
        <v>#VALUE!</v>
      </c>
      <c r="AD1122" s="252">
        <f t="shared" si="115"/>
        <v>10.800000000000011</v>
      </c>
      <c r="AE1122" s="252" t="e">
        <f t="shared" si="116"/>
        <v>#VALUE!</v>
      </c>
      <c r="AF1122" s="273">
        <f t="shared" si="117"/>
        <v>2.0363100671232814</v>
      </c>
    </row>
    <row r="1123" spans="1:32" s="31" customFormat="1" ht="20.100000000000001" customHeight="1">
      <c r="A1123" s="233">
        <v>1962</v>
      </c>
      <c r="B1123" s="733">
        <v>36.200000000000003</v>
      </c>
      <c r="C1123" s="733"/>
      <c r="D1123" s="733">
        <v>46.3</v>
      </c>
      <c r="E1123" s="733"/>
      <c r="F1123" s="733">
        <v>10.099999999999994</v>
      </c>
      <c r="G1123" s="733"/>
      <c r="H1123" s="46"/>
      <c r="I1123" s="46"/>
      <c r="J1123" s="46"/>
      <c r="K1123" s="46"/>
      <c r="L1123" s="46"/>
      <c r="M1123" s="46"/>
      <c r="N1123" s="46"/>
      <c r="O1123" s="46"/>
      <c r="P1123" s="46"/>
      <c r="Q1123" s="46"/>
      <c r="R1123" s="46"/>
      <c r="S1123" s="46"/>
      <c r="T1123" s="46"/>
      <c r="V1123" s="31">
        <v>2.0580889206743649</v>
      </c>
      <c r="W1123" s="31">
        <v>28.876374078653896</v>
      </c>
      <c r="X1123" s="31">
        <v>10.800000000000011</v>
      </c>
      <c r="Y1123" s="31">
        <v>-0.63624936836264112</v>
      </c>
      <c r="Z1123" s="259">
        <v>2.0363100671232814</v>
      </c>
      <c r="AA1123" s="252">
        <f t="shared" ref="AA1123:AA1163" si="119">U1131-B1123</f>
        <v>3230.9996135194724</v>
      </c>
      <c r="AB1123" s="252">
        <f t="shared" si="113"/>
        <v>2.0580889206743649</v>
      </c>
      <c r="AC1123" s="252">
        <f t="shared" si="114"/>
        <v>-17.423625921346101</v>
      </c>
      <c r="AD1123" s="252">
        <f t="shared" si="115"/>
        <v>10.800000000000011</v>
      </c>
      <c r="AE1123" s="252">
        <f t="shared" si="116"/>
        <v>-10.736249368362635</v>
      </c>
      <c r="AF1123" s="273">
        <f t="shared" si="117"/>
        <v>2.0363100671232814</v>
      </c>
    </row>
    <row r="1124" spans="1:32" s="31" customFormat="1" ht="20.100000000000001" customHeight="1">
      <c r="A1124" s="233">
        <v>1963</v>
      </c>
      <c r="B1124" s="733">
        <v>45</v>
      </c>
      <c r="C1124" s="733">
        <v>154.69999999999999</v>
      </c>
      <c r="D1124" s="733">
        <v>154.69999999999999</v>
      </c>
      <c r="E1124" s="733">
        <v>109.69999999999999</v>
      </c>
      <c r="F1124" s="733">
        <v>109.69999999999999</v>
      </c>
      <c r="G1124" s="733"/>
      <c r="H1124" s="46"/>
      <c r="I1124" s="46"/>
      <c r="J1124" s="46"/>
      <c r="K1124" s="46"/>
      <c r="L1124" s="46"/>
      <c r="M1124" s="46"/>
      <c r="N1124" s="46"/>
      <c r="O1124" s="46"/>
      <c r="P1124" s="46"/>
      <c r="Q1124" s="46"/>
      <c r="R1124" s="46"/>
      <c r="S1124" s="46"/>
      <c r="T1124" s="46"/>
      <c r="V1124" s="31">
        <v>2.0580889206743649</v>
      </c>
      <c r="W1124" s="31">
        <v>28.876374078653896</v>
      </c>
      <c r="X1124" s="31">
        <v>10.800000000000011</v>
      </c>
      <c r="Y1124" s="31">
        <v>-0.63624936836264112</v>
      </c>
      <c r="Z1124" s="259">
        <v>2.0363100671232814</v>
      </c>
      <c r="AA1124" s="252">
        <f t="shared" si="119"/>
        <v>4978.0214778283662</v>
      </c>
      <c r="AB1124" s="252">
        <f t="shared" si="113"/>
        <v>-152.64191107932561</v>
      </c>
      <c r="AC1124" s="252">
        <f t="shared" si="114"/>
        <v>-125.82362592134609</v>
      </c>
      <c r="AD1124" s="252">
        <f t="shared" si="115"/>
        <v>-98.899999999999977</v>
      </c>
      <c r="AE1124" s="252">
        <f t="shared" si="116"/>
        <v>-110.33624936836263</v>
      </c>
      <c r="AF1124" s="273">
        <f t="shared" si="117"/>
        <v>2.0363100671232814</v>
      </c>
    </row>
    <row r="1125" spans="1:32" s="31" customFormat="1" ht="20.100000000000001" customHeight="1">
      <c r="A1125" s="233">
        <v>1964</v>
      </c>
      <c r="B1125" s="733">
        <v>55.9</v>
      </c>
      <c r="C1125" s="733">
        <v>581.4</v>
      </c>
      <c r="D1125" s="733">
        <v>581.4</v>
      </c>
      <c r="E1125" s="733">
        <v>525.5</v>
      </c>
      <c r="F1125" s="733">
        <v>525.5</v>
      </c>
      <c r="G1125" s="733"/>
      <c r="H1125" s="46"/>
      <c r="I1125" s="46"/>
      <c r="J1125" s="46"/>
      <c r="K1125" s="46"/>
      <c r="L1125" s="46"/>
      <c r="M1125" s="46"/>
      <c r="N1125" s="46"/>
      <c r="O1125" s="46"/>
      <c r="P1125" s="46"/>
      <c r="Q1125" s="46"/>
      <c r="R1125" s="46"/>
      <c r="S1125" s="46"/>
      <c r="T1125" s="46"/>
      <c r="V1125" s="31">
        <v>2.0580889206743649</v>
      </c>
      <c r="W1125" s="31">
        <v>28.876374078653896</v>
      </c>
      <c r="X1125" s="31">
        <v>10.800000000000011</v>
      </c>
      <c r="Y1125" s="31">
        <v>-0.63624936836264112</v>
      </c>
      <c r="Z1125" s="259">
        <v>2.0363100671232814</v>
      </c>
      <c r="AA1125" s="252">
        <f t="shared" si="119"/>
        <v>6528.1798268418497</v>
      </c>
      <c r="AB1125" s="252">
        <f t="shared" si="113"/>
        <v>-579.34191107932566</v>
      </c>
      <c r="AC1125" s="252">
        <f t="shared" si="114"/>
        <v>-552.52362592134614</v>
      </c>
      <c r="AD1125" s="252">
        <f t="shared" si="115"/>
        <v>-514.70000000000005</v>
      </c>
      <c r="AE1125" s="252">
        <f t="shared" si="116"/>
        <v>-526.13624936836266</v>
      </c>
      <c r="AF1125" s="273">
        <f t="shared" si="117"/>
        <v>2.0363100671232814</v>
      </c>
    </row>
    <row r="1126" spans="1:32" s="31" customFormat="1" ht="20.100000000000001" customHeight="1">
      <c r="A1126" s="233">
        <v>1965</v>
      </c>
      <c r="B1126" s="733">
        <v>52.5</v>
      </c>
      <c r="C1126" s="733">
        <v>874.2</v>
      </c>
      <c r="D1126" s="733">
        <v>874.2</v>
      </c>
      <c r="E1126" s="733">
        <v>821.7</v>
      </c>
      <c r="F1126" s="733">
        <v>821.7</v>
      </c>
      <c r="G1126" s="733"/>
      <c r="H1126" s="46"/>
      <c r="I1126" s="46"/>
      <c r="J1126" s="46"/>
      <c r="K1126" s="46"/>
      <c r="L1126" s="46"/>
      <c r="M1126" s="46"/>
      <c r="N1126" s="46"/>
      <c r="O1126" s="46"/>
      <c r="P1126" s="46"/>
      <c r="Q1126" s="46"/>
      <c r="R1126" s="46"/>
      <c r="S1126" s="46"/>
      <c r="T1126" s="46"/>
      <c r="V1126" s="31">
        <v>2.0580889206743649</v>
      </c>
      <c r="W1126" s="31">
        <v>28.876374078653896</v>
      </c>
      <c r="X1126" s="31">
        <v>10.800000000000011</v>
      </c>
      <c r="Y1126" s="31">
        <v>-0.63624936836264112</v>
      </c>
      <c r="Z1126" s="259">
        <v>2.0363100671232814</v>
      </c>
      <c r="AA1126" s="252">
        <f t="shared" si="119"/>
        <v>10434.056001884604</v>
      </c>
      <c r="AB1126" s="252">
        <f t="shared" si="113"/>
        <v>-872.14191107932572</v>
      </c>
      <c r="AC1126" s="252">
        <f t="shared" si="114"/>
        <v>-845.32362592134609</v>
      </c>
      <c r="AD1126" s="252">
        <f t="shared" si="115"/>
        <v>-810.90000000000009</v>
      </c>
      <c r="AE1126" s="252">
        <f t="shared" si="116"/>
        <v>-822.3362493683627</v>
      </c>
      <c r="AF1126" s="273">
        <f t="shared" si="117"/>
        <v>2.0363100671232814</v>
      </c>
    </row>
    <row r="1127" spans="1:32" s="31" customFormat="1" ht="20.100000000000001" customHeight="1">
      <c r="A1127" s="233">
        <v>1966</v>
      </c>
      <c r="B1127" s="733">
        <v>41.5</v>
      </c>
      <c r="C1127" s="733">
        <v>1134.5</v>
      </c>
      <c r="D1127" s="733">
        <v>1134.5</v>
      </c>
      <c r="E1127" s="733">
        <v>1093</v>
      </c>
      <c r="F1127" s="733">
        <v>1093</v>
      </c>
      <c r="G1127" s="733"/>
      <c r="H1127" s="46"/>
      <c r="I1127" s="46"/>
      <c r="J1127" s="46"/>
      <c r="K1127" s="46"/>
      <c r="L1127" s="46"/>
      <c r="M1127" s="46"/>
      <c r="N1127" s="46"/>
      <c r="O1127" s="46"/>
      <c r="P1127" s="46"/>
      <c r="Q1127" s="46"/>
      <c r="R1127" s="46"/>
      <c r="S1127" s="46"/>
      <c r="T1127" s="46"/>
      <c r="V1127" s="31">
        <v>2.0580889206743649</v>
      </c>
      <c r="W1127" s="31">
        <v>28.876374078653896</v>
      </c>
      <c r="X1127" s="31">
        <v>10.800000000000011</v>
      </c>
      <c r="Y1127" s="31">
        <v>-0.63624936836264112</v>
      </c>
      <c r="Z1127" s="259">
        <v>2.0363100671232814</v>
      </c>
      <c r="AA1127" s="252">
        <f t="shared" si="119"/>
        <v>33784.944049186313</v>
      </c>
      <c r="AB1127" s="252">
        <f t="shared" si="113"/>
        <v>-1132.4419110793256</v>
      </c>
      <c r="AC1127" s="252">
        <f t="shared" si="114"/>
        <v>-1105.623625921346</v>
      </c>
      <c r="AD1127" s="252">
        <f t="shared" si="115"/>
        <v>-1082.2</v>
      </c>
      <c r="AE1127" s="252">
        <f t="shared" si="116"/>
        <v>-1093.6362493683625</v>
      </c>
      <c r="AF1127" s="273">
        <f t="shared" si="117"/>
        <v>2.0363100671232814</v>
      </c>
    </row>
    <row r="1128" spans="1:32" s="31" customFormat="1" ht="20.100000000000001" customHeight="1">
      <c r="A1128" s="233">
        <v>1967</v>
      </c>
      <c r="B1128" s="733">
        <v>147.19999999999999</v>
      </c>
      <c r="C1128" s="733">
        <v>1178.9000000000001</v>
      </c>
      <c r="D1128" s="733">
        <v>1178.9000000000001</v>
      </c>
      <c r="E1128" s="733">
        <v>1031.7</v>
      </c>
      <c r="F1128" s="733">
        <v>1031.7</v>
      </c>
      <c r="G1128" s="733"/>
      <c r="H1128" s="46"/>
      <c r="I1128" s="46"/>
      <c r="J1128" s="46"/>
      <c r="K1128" s="46"/>
      <c r="L1128" s="46"/>
      <c r="M1128" s="46"/>
      <c r="N1128" s="46"/>
      <c r="O1128" s="46"/>
      <c r="P1128" s="46"/>
      <c r="Q1128" s="46"/>
      <c r="R1128" s="46"/>
      <c r="S1128" s="46"/>
      <c r="T1128" s="46"/>
      <c r="V1128" s="31">
        <v>2.0580889206743649</v>
      </c>
      <c r="W1128" s="31">
        <v>28.876374078653896</v>
      </c>
      <c r="X1128" s="31">
        <v>10.800000000000011</v>
      </c>
      <c r="Y1128" s="31">
        <v>-0.63624936836264112</v>
      </c>
      <c r="Z1128" s="259">
        <v>2.0363100671232814</v>
      </c>
      <c r="AA1128" s="252">
        <f t="shared" si="119"/>
        <v>35513.613397203095</v>
      </c>
      <c r="AB1128" s="252">
        <f t="shared" si="113"/>
        <v>-1176.8419110793257</v>
      </c>
      <c r="AC1128" s="252">
        <f t="shared" si="114"/>
        <v>-1150.0236259213461</v>
      </c>
      <c r="AD1128" s="252">
        <f t="shared" si="115"/>
        <v>-1020.9000000000001</v>
      </c>
      <c r="AE1128" s="252">
        <f t="shared" si="116"/>
        <v>-1032.3362493683626</v>
      </c>
      <c r="AF1128" s="273">
        <f t="shared" si="117"/>
        <v>2.0363100671232814</v>
      </c>
    </row>
    <row r="1129" spans="1:32" s="31" customFormat="1" ht="20.100000000000001" customHeight="1">
      <c r="A1129" s="233">
        <v>1968</v>
      </c>
      <c r="B1129" s="733">
        <v>311.2</v>
      </c>
      <c r="C1129" s="733">
        <v>1552.7</v>
      </c>
      <c r="D1129" s="733">
        <v>1552.7</v>
      </c>
      <c r="E1129" s="733">
        <v>1241.5</v>
      </c>
      <c r="F1129" s="733">
        <v>1241.5</v>
      </c>
      <c r="G1129" s="733"/>
      <c r="H1129" s="46"/>
      <c r="I1129" s="46"/>
      <c r="J1129" s="46"/>
      <c r="K1129" s="46"/>
      <c r="L1129" s="46"/>
      <c r="M1129" s="46"/>
      <c r="N1129" s="46"/>
      <c r="O1129" s="46"/>
      <c r="P1129" s="46"/>
      <c r="Q1129" s="46"/>
      <c r="R1129" s="46"/>
      <c r="S1129" s="46"/>
      <c r="T1129" s="46"/>
      <c r="V1129" s="31">
        <v>2.0580889206743649</v>
      </c>
      <c r="W1129" s="31">
        <v>28.876374078653896</v>
      </c>
      <c r="X1129" s="31">
        <v>10.800000000000011</v>
      </c>
      <c r="Y1129" s="31">
        <v>-0.63624936836264112</v>
      </c>
      <c r="Z1129" s="259">
        <v>2.0363100671232814</v>
      </c>
      <c r="AA1129" s="252">
        <f t="shared" si="119"/>
        <v>43834.122648735101</v>
      </c>
      <c r="AB1129" s="252">
        <f t="shared" si="113"/>
        <v>-1550.6419110793256</v>
      </c>
      <c r="AC1129" s="252">
        <f t="shared" si="114"/>
        <v>-1523.8236259213461</v>
      </c>
      <c r="AD1129" s="252">
        <f t="shared" si="115"/>
        <v>-1230.7</v>
      </c>
      <c r="AE1129" s="252">
        <f t="shared" si="116"/>
        <v>-1242.1362493683625</v>
      </c>
      <c r="AF1129" s="273">
        <f t="shared" si="117"/>
        <v>2.0363100671232814</v>
      </c>
    </row>
    <row r="1130" spans="1:32" s="31" customFormat="1" ht="20.100000000000001" customHeight="1">
      <c r="A1130" s="233">
        <v>1969</v>
      </c>
      <c r="B1130" s="733">
        <v>592.79999999999995</v>
      </c>
      <c r="C1130" s="733">
        <v>1873.8</v>
      </c>
      <c r="D1130" s="733">
        <v>1873.8</v>
      </c>
      <c r="E1130" s="733">
        <v>1281</v>
      </c>
      <c r="F1130" s="733">
        <v>1281</v>
      </c>
      <c r="G1130" s="733"/>
      <c r="H1130" s="46"/>
      <c r="I1130" s="46"/>
      <c r="J1130" s="46"/>
      <c r="K1130" s="46"/>
      <c r="L1130" s="46"/>
      <c r="M1130" s="46"/>
      <c r="N1130" s="46"/>
      <c r="O1130" s="46"/>
      <c r="P1130" s="46"/>
      <c r="Q1130" s="46"/>
      <c r="R1130" s="46"/>
      <c r="S1130" s="46"/>
      <c r="T1130" s="46"/>
      <c r="V1130" s="31">
        <v>2.0580889206743649</v>
      </c>
      <c r="W1130" s="31">
        <v>28.876374078653896</v>
      </c>
      <c r="X1130" s="31">
        <v>10.800000000000011</v>
      </c>
      <c r="Y1130" s="31">
        <v>-0.63624936836264112</v>
      </c>
      <c r="Z1130" s="259">
        <v>2.0363100671232814</v>
      </c>
      <c r="AA1130" s="252">
        <f t="shared" si="119"/>
        <v>51463.409272837322</v>
      </c>
      <c r="AB1130" s="252">
        <f t="shared" si="113"/>
        <v>-1871.7419110793255</v>
      </c>
      <c r="AC1130" s="252">
        <f t="shared" si="114"/>
        <v>-1844.923625921346</v>
      </c>
      <c r="AD1130" s="252">
        <f t="shared" si="115"/>
        <v>-1270.2</v>
      </c>
      <c r="AE1130" s="252">
        <f t="shared" si="116"/>
        <v>-1281.6362493683625</v>
      </c>
      <c r="AF1130" s="273">
        <f t="shared" si="117"/>
        <v>2.0363100671232814</v>
      </c>
    </row>
    <row r="1131" spans="1:32" s="31" customFormat="1" ht="20.100000000000001" customHeight="1">
      <c r="A1131" s="233">
        <v>1970</v>
      </c>
      <c r="B1131" s="733">
        <v>352.4</v>
      </c>
      <c r="C1131" s="733">
        <v>2009.3</v>
      </c>
      <c r="D1131" s="733">
        <v>2009.3</v>
      </c>
      <c r="E1131" s="733">
        <v>1656.9</v>
      </c>
      <c r="F1131" s="733">
        <v>1656.9</v>
      </c>
      <c r="G1131" s="733"/>
      <c r="H1131" s="46"/>
      <c r="I1131" s="46"/>
      <c r="J1131" s="46"/>
      <c r="K1131" s="46"/>
      <c r="L1131" s="46"/>
      <c r="M1131" s="46"/>
      <c r="N1131" s="46"/>
      <c r="O1131" s="46"/>
      <c r="P1131" s="46"/>
      <c r="Q1131" s="46"/>
      <c r="R1131" s="46"/>
      <c r="S1131" s="46"/>
      <c r="T1131" s="46"/>
      <c r="U1131" s="31">
        <v>3267.1996135194722</v>
      </c>
      <c r="V1131" s="346">
        <f>B1131/U1131*100</f>
        <v>10.785995399295174</v>
      </c>
      <c r="W1131" s="346">
        <f>D1131/U1131*100</f>
        <v>61.499150271860934</v>
      </c>
      <c r="X1131" s="346">
        <f>F1131/U1131*100</f>
        <v>50.713154872565767</v>
      </c>
      <c r="Y1131" s="31">
        <v>-0.63624936836264112</v>
      </c>
      <c r="Z1131" s="259">
        <v>2.0363100671232814</v>
      </c>
      <c r="AA1131" s="252">
        <f t="shared" si="119"/>
        <v>50672.81031803463</v>
      </c>
      <c r="AB1131" s="252">
        <f t="shared" si="113"/>
        <v>-1998.5140046007048</v>
      </c>
      <c r="AC1131" s="252">
        <f t="shared" si="114"/>
        <v>-1947.8008497281389</v>
      </c>
      <c r="AD1131" s="252">
        <f t="shared" si="115"/>
        <v>-1606.1868451274343</v>
      </c>
      <c r="AE1131" s="252">
        <f t="shared" si="116"/>
        <v>-1657.5362493683626</v>
      </c>
      <c r="AF1131" s="273">
        <f t="shared" si="117"/>
        <v>2.0363100671232814</v>
      </c>
    </row>
    <row r="1132" spans="1:32" s="31" customFormat="1" ht="20.100000000000001" customHeight="1">
      <c r="A1132" s="233">
        <v>1971</v>
      </c>
      <c r="B1132" s="733">
        <v>469.4</v>
      </c>
      <c r="C1132" s="733">
        <v>3065.5</v>
      </c>
      <c r="D1132" s="733">
        <v>3065.5</v>
      </c>
      <c r="E1132" s="733">
        <v>2596.1</v>
      </c>
      <c r="F1132" s="733">
        <v>2596.1</v>
      </c>
      <c r="G1132" s="733"/>
      <c r="H1132" s="46"/>
      <c r="I1132" s="46"/>
      <c r="J1132" s="46"/>
      <c r="K1132" s="46"/>
      <c r="L1132" s="46"/>
      <c r="M1132" s="46"/>
      <c r="N1132" s="46"/>
      <c r="O1132" s="46"/>
      <c r="P1132" s="46"/>
      <c r="Q1132" s="46"/>
      <c r="R1132" s="46"/>
      <c r="S1132" s="46"/>
      <c r="T1132" s="46"/>
      <c r="U1132" s="31">
        <v>5023.0214778283662</v>
      </c>
      <c r="V1132" s="346">
        <f t="shared" ref="V1132:V1171" si="120">B1132/U1132*100</f>
        <v>9.3449729823360936</v>
      </c>
      <c r="W1132" s="346">
        <f t="shared" ref="W1132:W1171" si="121">D1132/U1132*100</f>
        <v>61.029004425546006</v>
      </c>
      <c r="X1132" s="346">
        <f t="shared" ref="X1132:X1171" si="122">F1132/U1132*100</f>
        <v>51.684031443209911</v>
      </c>
      <c r="Y1132" s="31">
        <v>-0.63624936836264112</v>
      </c>
      <c r="Z1132" s="259">
        <v>2.0363100671232814</v>
      </c>
      <c r="AA1132" s="252">
        <f t="shared" si="119"/>
        <v>70593.132139770125</v>
      </c>
      <c r="AB1132" s="252">
        <f t="shared" si="113"/>
        <v>-3056.155027017664</v>
      </c>
      <c r="AC1132" s="252">
        <f t="shared" si="114"/>
        <v>-3004.4709955744538</v>
      </c>
      <c r="AD1132" s="252">
        <f t="shared" si="115"/>
        <v>-2544.4159685567902</v>
      </c>
      <c r="AE1132" s="252">
        <f t="shared" si="116"/>
        <v>-2596.7362493683627</v>
      </c>
      <c r="AF1132" s="273">
        <f t="shared" si="117"/>
        <v>2.0363100671232814</v>
      </c>
    </row>
    <row r="1133" spans="1:32" s="31" customFormat="1" ht="20.100000000000001" customHeight="1">
      <c r="A1133" s="233">
        <v>1972</v>
      </c>
      <c r="B1133" s="733">
        <v>757.6</v>
      </c>
      <c r="C1133" s="733">
        <v>3889.3</v>
      </c>
      <c r="D1133" s="733">
        <v>3889.3</v>
      </c>
      <c r="E1133" s="733">
        <v>3131.7000000000003</v>
      </c>
      <c r="F1133" s="733">
        <v>3131.7000000000003</v>
      </c>
      <c r="G1133" s="733"/>
      <c r="H1133" s="46"/>
      <c r="I1133" s="46"/>
      <c r="J1133" s="46"/>
      <c r="K1133" s="46"/>
      <c r="L1133" s="46"/>
      <c r="M1133" s="46"/>
      <c r="N1133" s="46"/>
      <c r="O1133" s="46"/>
      <c r="P1133" s="46"/>
      <c r="Q1133" s="46"/>
      <c r="R1133" s="46"/>
      <c r="S1133" s="46"/>
      <c r="T1133" s="46"/>
      <c r="U1133" s="31">
        <v>6584.0798268418494</v>
      </c>
      <c r="V1133" s="346">
        <f t="shared" si="120"/>
        <v>11.506543357986503</v>
      </c>
      <c r="W1133" s="346">
        <f t="shared" si="121"/>
        <v>59.071276507678071</v>
      </c>
      <c r="X1133" s="346">
        <f t="shared" si="122"/>
        <v>47.56473314969157</v>
      </c>
      <c r="Y1133" s="31">
        <v>-0.63624936836264112</v>
      </c>
      <c r="Z1133" s="259">
        <v>2.0363100671232814</v>
      </c>
      <c r="AA1133" s="252">
        <f t="shared" si="119"/>
        <v>92985.414290581641</v>
      </c>
      <c r="AB1133" s="252">
        <f t="shared" si="113"/>
        <v>-3877.7934566420136</v>
      </c>
      <c r="AC1133" s="252">
        <f t="shared" si="114"/>
        <v>-3830.2287234923219</v>
      </c>
      <c r="AD1133" s="252">
        <f t="shared" si="115"/>
        <v>-3084.1352668503087</v>
      </c>
      <c r="AE1133" s="252">
        <f t="shared" si="116"/>
        <v>-3132.336249368363</v>
      </c>
      <c r="AF1133" s="273">
        <f t="shared" si="117"/>
        <v>2.0363100671232814</v>
      </c>
    </row>
    <row r="1134" spans="1:32" s="31" customFormat="1" ht="20.100000000000001" customHeight="1">
      <c r="A1134" s="233">
        <v>1973</v>
      </c>
      <c r="B1134" s="733">
        <v>1018.9</v>
      </c>
      <c r="C1134" s="733">
        <v>6471.7</v>
      </c>
      <c r="D1134" s="733">
        <v>6471.7</v>
      </c>
      <c r="E1134" s="733">
        <v>5452.8</v>
      </c>
      <c r="F1134" s="733">
        <v>5452.8</v>
      </c>
      <c r="G1134" s="733"/>
      <c r="H1134" s="46"/>
      <c r="I1134" s="46"/>
      <c r="J1134" s="46"/>
      <c r="K1134" s="46"/>
      <c r="L1134" s="46"/>
      <c r="M1134" s="46"/>
      <c r="N1134" s="46"/>
      <c r="O1134" s="46"/>
      <c r="P1134" s="46"/>
      <c r="Q1134" s="46"/>
      <c r="R1134" s="46"/>
      <c r="S1134" s="46"/>
      <c r="T1134" s="46"/>
      <c r="U1134" s="31">
        <v>10486.556001884604</v>
      </c>
      <c r="V1134" s="346">
        <f t="shared" si="120"/>
        <v>9.7162500235242817</v>
      </c>
      <c r="W1134" s="346">
        <f t="shared" si="121"/>
        <v>61.714255841831488</v>
      </c>
      <c r="X1134" s="346">
        <f t="shared" si="122"/>
        <v>51.998005818307206</v>
      </c>
      <c r="Y1134" s="31">
        <v>-0.63624936836264112</v>
      </c>
      <c r="Z1134" s="259">
        <v>2.0363100671232814</v>
      </c>
      <c r="AA1134" s="252">
        <f t="shared" si="119"/>
        <v>100666.74657567084</v>
      </c>
      <c r="AB1134" s="252">
        <f t="shared" si="113"/>
        <v>-6461.9837499764753</v>
      </c>
      <c r="AC1134" s="252">
        <f t="shared" si="114"/>
        <v>-6409.985744158168</v>
      </c>
      <c r="AD1134" s="252">
        <f t="shared" si="115"/>
        <v>-5400.8019941816929</v>
      </c>
      <c r="AE1134" s="252">
        <f t="shared" si="116"/>
        <v>-5453.436249368363</v>
      </c>
      <c r="AF1134" s="273">
        <f t="shared" si="117"/>
        <v>2.0363100671232814</v>
      </c>
    </row>
    <row r="1135" spans="1:32" s="31" customFormat="1" ht="20.100000000000001" customHeight="1">
      <c r="A1135" s="233" t="s">
        <v>50</v>
      </c>
      <c r="B1135" s="733">
        <v>2266.1</v>
      </c>
      <c r="C1135" s="733">
        <v>23599.4</v>
      </c>
      <c r="D1135" s="733">
        <v>23599.4</v>
      </c>
      <c r="E1135" s="733">
        <v>21333.300000000003</v>
      </c>
      <c r="F1135" s="733">
        <v>21333.300000000003</v>
      </c>
      <c r="G1135" s="733"/>
      <c r="H1135" s="46"/>
      <c r="I1135" s="46"/>
      <c r="J1135" s="46"/>
      <c r="K1135" s="46"/>
      <c r="L1135" s="46"/>
      <c r="M1135" s="46"/>
      <c r="N1135" s="46"/>
      <c r="O1135" s="46"/>
      <c r="P1135" s="46"/>
      <c r="Q1135" s="46"/>
      <c r="R1135" s="46"/>
      <c r="S1135" s="46"/>
      <c r="T1135" s="46"/>
      <c r="U1135" s="31">
        <v>33826.444049186313</v>
      </c>
      <c r="V1135" s="346">
        <f t="shared" si="120"/>
        <v>6.6991966306151243</v>
      </c>
      <c r="W1135" s="346">
        <f t="shared" si="121"/>
        <v>69.766127251462237</v>
      </c>
      <c r="X1135" s="346">
        <f t="shared" si="122"/>
        <v>63.066930620847131</v>
      </c>
      <c r="Y1135" s="31">
        <v>-0.63624936836264112</v>
      </c>
      <c r="Z1135" s="259">
        <v>2.0363100671232814</v>
      </c>
      <c r="AA1135" s="252">
        <f t="shared" si="119"/>
        <v>90682.407922034647</v>
      </c>
      <c r="AB1135" s="252">
        <f t="shared" si="113"/>
        <v>-23592.700803369386</v>
      </c>
      <c r="AC1135" s="252">
        <f t="shared" si="114"/>
        <v>-23529.633872748538</v>
      </c>
      <c r="AD1135" s="252">
        <f t="shared" si="115"/>
        <v>-21270.233069379155</v>
      </c>
      <c r="AE1135" s="252">
        <f t="shared" si="116"/>
        <v>-21333.936249368366</v>
      </c>
      <c r="AF1135" s="273">
        <f t="shared" si="117"/>
        <v>2.0363100671232814</v>
      </c>
    </row>
    <row r="1136" spans="1:32" s="31" customFormat="1" ht="20.100000000000001" customHeight="1">
      <c r="A1136" s="233">
        <v>1975</v>
      </c>
      <c r="B1136" s="733">
        <v>3795</v>
      </c>
      <c r="C1136" s="733">
        <v>22681</v>
      </c>
      <c r="D1136" s="733">
        <v>22681</v>
      </c>
      <c r="E1136" s="733">
        <v>18886</v>
      </c>
      <c r="F1136" s="733">
        <v>18886</v>
      </c>
      <c r="G1136" s="733"/>
      <c r="H1136" s="46"/>
      <c r="I1136" s="46"/>
      <c r="J1136" s="46"/>
      <c r="K1136" s="46"/>
      <c r="L1136" s="46"/>
      <c r="M1136" s="46"/>
      <c r="N1136" s="46"/>
      <c r="O1136" s="46"/>
      <c r="P1136" s="46"/>
      <c r="Q1136" s="46"/>
      <c r="R1136" s="46"/>
      <c r="S1136" s="46"/>
      <c r="T1136" s="46"/>
      <c r="U1136" s="31">
        <v>35660.813397203092</v>
      </c>
      <c r="V1136" s="346">
        <f t="shared" si="120"/>
        <v>10.641933367391012</v>
      </c>
      <c r="W1136" s="346">
        <f t="shared" si="121"/>
        <v>63.602026536441514</v>
      </c>
      <c r="X1136" s="346">
        <f t="shared" si="122"/>
        <v>52.960093169050502</v>
      </c>
      <c r="Y1136" s="31">
        <v>-0.63624936836264112</v>
      </c>
      <c r="Z1136" s="259">
        <v>2.0363100671232814</v>
      </c>
      <c r="AA1136" s="252">
        <f t="shared" si="119"/>
        <v>71943.580673121498</v>
      </c>
      <c r="AB1136" s="252">
        <f t="shared" si="113"/>
        <v>-22670.358066632609</v>
      </c>
      <c r="AC1136" s="252">
        <f t="shared" si="114"/>
        <v>-22617.397973463558</v>
      </c>
      <c r="AD1136" s="252">
        <f t="shared" si="115"/>
        <v>-18833.039906830949</v>
      </c>
      <c r="AE1136" s="252">
        <f t="shared" si="116"/>
        <v>-18886.636249368363</v>
      </c>
      <c r="AF1136" s="273">
        <f t="shared" si="117"/>
        <v>2.0363100671232814</v>
      </c>
    </row>
    <row r="1137" spans="1:32" s="31" customFormat="1" ht="20.100000000000001" customHeight="1">
      <c r="A1137" s="233">
        <v>1976</v>
      </c>
      <c r="B1137" s="733">
        <v>4103</v>
      </c>
      <c r="C1137" s="733">
        <v>27319.599999999999</v>
      </c>
      <c r="D1137" s="733">
        <v>27319.599999999999</v>
      </c>
      <c r="E1137" s="733">
        <v>23216.6</v>
      </c>
      <c r="F1137" s="733">
        <v>23216.6</v>
      </c>
      <c r="G1137" s="733"/>
      <c r="H1137" s="46"/>
      <c r="I1137" s="46"/>
      <c r="J1137" s="46"/>
      <c r="K1137" s="46"/>
      <c r="L1137" s="46"/>
      <c r="M1137" s="46"/>
      <c r="N1137" s="46"/>
      <c r="O1137" s="46"/>
      <c r="P1137" s="46"/>
      <c r="Q1137" s="46"/>
      <c r="R1137" s="46"/>
      <c r="S1137" s="46"/>
      <c r="T1137" s="46"/>
      <c r="U1137" s="31">
        <v>44145.322648735098</v>
      </c>
      <c r="V1137" s="346">
        <f t="shared" si="120"/>
        <v>9.2943028928514657</v>
      </c>
      <c r="W1137" s="346">
        <f t="shared" si="121"/>
        <v>61.88560499915792</v>
      </c>
      <c r="X1137" s="346">
        <f t="shared" si="122"/>
        <v>52.591302106306451</v>
      </c>
      <c r="Y1137" s="31">
        <v>-0.63624936836264112</v>
      </c>
      <c r="Z1137" s="259">
        <v>2.0363100671232814</v>
      </c>
      <c r="AA1137" s="252">
        <f t="shared" si="119"/>
        <v>68423.900065316469</v>
      </c>
      <c r="AB1137" s="252">
        <f t="shared" si="113"/>
        <v>-27310.305697107146</v>
      </c>
      <c r="AC1137" s="252">
        <f t="shared" si="114"/>
        <v>-27257.714395000839</v>
      </c>
      <c r="AD1137" s="252">
        <f t="shared" si="115"/>
        <v>-23164.008697893692</v>
      </c>
      <c r="AE1137" s="252">
        <f t="shared" si="116"/>
        <v>-23217.236249368361</v>
      </c>
      <c r="AF1137" s="273">
        <f t="shared" si="117"/>
        <v>2.0363100671232814</v>
      </c>
    </row>
    <row r="1138" spans="1:32" s="31" customFormat="1" ht="20.100000000000001" customHeight="1">
      <c r="A1138" s="233">
        <v>1977</v>
      </c>
      <c r="B1138" s="733">
        <v>5430.2</v>
      </c>
      <c r="C1138" s="733">
        <v>30554.9</v>
      </c>
      <c r="D1138" s="733">
        <v>30554.9</v>
      </c>
      <c r="E1138" s="733">
        <v>25124.7</v>
      </c>
      <c r="F1138" s="733">
        <v>25124.7</v>
      </c>
      <c r="G1138" s="733"/>
      <c r="H1138" s="46"/>
      <c r="I1138" s="46"/>
      <c r="J1138" s="46"/>
      <c r="K1138" s="46"/>
      <c r="L1138" s="46"/>
      <c r="M1138" s="46"/>
      <c r="N1138" s="46"/>
      <c r="O1138" s="46"/>
      <c r="P1138" s="46"/>
      <c r="Q1138" s="46"/>
      <c r="R1138" s="46"/>
      <c r="S1138" s="46"/>
      <c r="T1138" s="46"/>
      <c r="U1138" s="31">
        <v>52056.209272837325</v>
      </c>
      <c r="V1138" s="346">
        <f t="shared" si="120"/>
        <v>10.431416493542974</v>
      </c>
      <c r="W1138" s="346">
        <f t="shared" si="121"/>
        <v>58.695975805413468</v>
      </c>
      <c r="X1138" s="346">
        <f t="shared" si="122"/>
        <v>48.264559311870499</v>
      </c>
      <c r="Y1138" s="31">
        <v>-0.63624936836264112</v>
      </c>
      <c r="Z1138" s="259">
        <v>2.0363100671232814</v>
      </c>
      <c r="AA1138" s="252">
        <f t="shared" si="119"/>
        <v>62056.876736014456</v>
      </c>
      <c r="AB1138" s="252">
        <f t="shared" si="113"/>
        <v>-30544.468583506459</v>
      </c>
      <c r="AC1138" s="252">
        <f t="shared" si="114"/>
        <v>-30496.204024194587</v>
      </c>
      <c r="AD1138" s="252">
        <f t="shared" si="115"/>
        <v>-25076.435440688128</v>
      </c>
      <c r="AE1138" s="252">
        <f t="shared" si="116"/>
        <v>-25125.336249368363</v>
      </c>
      <c r="AF1138" s="273">
        <f t="shared" si="117"/>
        <v>2.0363100671232814</v>
      </c>
    </row>
    <row r="1139" spans="1:32" s="31" customFormat="1" ht="20.100000000000001" customHeight="1">
      <c r="A1139" s="233">
        <v>1978</v>
      </c>
      <c r="B1139" s="733">
        <v>6307.2</v>
      </c>
      <c r="C1139" s="733">
        <v>27780.5</v>
      </c>
      <c r="D1139" s="733">
        <v>27780.5</v>
      </c>
      <c r="E1139" s="733">
        <v>21473.3</v>
      </c>
      <c r="F1139" s="733">
        <v>21473.3</v>
      </c>
      <c r="G1139" s="733"/>
      <c r="H1139" s="46"/>
      <c r="I1139" s="46"/>
      <c r="J1139" s="46"/>
      <c r="K1139" s="46"/>
      <c r="L1139" s="46"/>
      <c r="M1139" s="46"/>
      <c r="N1139" s="46"/>
      <c r="O1139" s="46"/>
      <c r="P1139" s="46"/>
      <c r="Q1139" s="46"/>
      <c r="R1139" s="46"/>
      <c r="S1139" s="46"/>
      <c r="T1139" s="46"/>
      <c r="U1139" s="31">
        <v>51025.210318034631</v>
      </c>
      <c r="V1139" s="346">
        <f t="shared" si="120"/>
        <v>12.360948559913625</v>
      </c>
      <c r="W1139" s="346">
        <f t="shared" si="121"/>
        <v>54.444655547418897</v>
      </c>
      <c r="X1139" s="346">
        <f t="shared" si="122"/>
        <v>42.083706987505273</v>
      </c>
      <c r="Y1139" s="31">
        <v>-0.63624936836264112</v>
      </c>
      <c r="Z1139" s="259">
        <v>2.0363100671232814</v>
      </c>
      <c r="AA1139" s="252">
        <f t="shared" si="119"/>
        <v>41571.075775133701</v>
      </c>
      <c r="AB1139" s="252">
        <f t="shared" si="113"/>
        <v>-27768.139051440085</v>
      </c>
      <c r="AC1139" s="252">
        <f t="shared" si="114"/>
        <v>-27726.055344452579</v>
      </c>
      <c r="AD1139" s="252">
        <f t="shared" si="115"/>
        <v>-21431.216293012494</v>
      </c>
      <c r="AE1139" s="252">
        <f t="shared" si="116"/>
        <v>-21473.936249368362</v>
      </c>
      <c r="AF1139" s="273">
        <f t="shared" si="117"/>
        <v>2.0363100671232814</v>
      </c>
    </row>
    <row r="1140" spans="1:32" s="31" customFormat="1" ht="20.100000000000001" customHeight="1">
      <c r="A1140" s="233">
        <v>1979</v>
      </c>
      <c r="B1140" s="733">
        <v>7752.1</v>
      </c>
      <c r="C1140" s="733">
        <v>40820.9</v>
      </c>
      <c r="D1140" s="733">
        <v>40820.9</v>
      </c>
      <c r="E1140" s="733">
        <v>33068.800000000003</v>
      </c>
      <c r="F1140" s="733">
        <v>33068.800000000003</v>
      </c>
      <c r="G1140" s="733"/>
      <c r="H1140" s="46"/>
      <c r="I1140" s="46"/>
      <c r="J1140" s="46"/>
      <c r="K1140" s="46"/>
      <c r="L1140" s="46"/>
      <c r="M1140" s="46"/>
      <c r="N1140" s="46"/>
      <c r="O1140" s="46"/>
      <c r="P1140" s="46"/>
      <c r="Q1140" s="46"/>
      <c r="R1140" s="46"/>
      <c r="S1140" s="46"/>
      <c r="T1140" s="46"/>
      <c r="U1140" s="31">
        <v>71062.532139770119</v>
      </c>
      <c r="V1140" s="346">
        <f t="shared" si="120"/>
        <v>10.908842911413144</v>
      </c>
      <c r="W1140" s="346">
        <f t="shared" si="121"/>
        <v>57.443632770798217</v>
      </c>
      <c r="X1140" s="346">
        <f t="shared" si="122"/>
        <v>46.534789859385072</v>
      </c>
      <c r="Y1140" s="31">
        <v>-0.63624936836264112</v>
      </c>
      <c r="Z1140" s="259">
        <v>2.0363100671232814</v>
      </c>
      <c r="AA1140" s="252">
        <f t="shared" si="119"/>
        <v>45436.438054887381</v>
      </c>
      <c r="AB1140" s="252">
        <f t="shared" si="113"/>
        <v>-40809.991157088589</v>
      </c>
      <c r="AC1140" s="252">
        <f t="shared" si="114"/>
        <v>-40763.456367229206</v>
      </c>
      <c r="AD1140" s="252">
        <f t="shared" si="115"/>
        <v>-33022.26521014062</v>
      </c>
      <c r="AE1140" s="252">
        <f t="shared" si="116"/>
        <v>-33069.436249368366</v>
      </c>
      <c r="AF1140" s="273">
        <f t="shared" si="117"/>
        <v>2.0363100671232814</v>
      </c>
    </row>
    <row r="1141" spans="1:32" s="31" customFormat="1" ht="20.100000000000001" customHeight="1">
      <c r="A1141" s="233">
        <v>1980</v>
      </c>
      <c r="B1141" s="733">
        <v>10471.299999999999</v>
      </c>
      <c r="C1141" s="733">
        <v>56180</v>
      </c>
      <c r="D1141" s="733">
        <v>56180</v>
      </c>
      <c r="E1141" s="733">
        <v>45708.7</v>
      </c>
      <c r="F1141" s="733">
        <v>45708.7</v>
      </c>
      <c r="G1141" s="733"/>
      <c r="H1141" s="46"/>
      <c r="I1141" s="46"/>
      <c r="J1141" s="46"/>
      <c r="K1141" s="46"/>
      <c r="L1141" s="46"/>
      <c r="M1141" s="46"/>
      <c r="N1141" s="46"/>
      <c r="O1141" s="46"/>
      <c r="P1141" s="46"/>
      <c r="Q1141" s="46"/>
      <c r="R1141" s="46"/>
      <c r="S1141" s="46"/>
      <c r="T1141" s="46"/>
      <c r="U1141" s="31">
        <v>93743.014290581646</v>
      </c>
      <c r="V1141" s="346">
        <f t="shared" si="120"/>
        <v>11.170219006977302</v>
      </c>
      <c r="W1141" s="346">
        <f t="shared" si="121"/>
        <v>59.929798956384104</v>
      </c>
      <c r="X1141" s="346">
        <f t="shared" si="122"/>
        <v>48.759579949406792</v>
      </c>
      <c r="Y1141" s="31">
        <v>-0.63624936836264112</v>
      </c>
      <c r="Z1141" s="259">
        <v>2.0363100671232814</v>
      </c>
      <c r="AA1141" s="252">
        <f t="shared" si="119"/>
        <v>32463.62995231165</v>
      </c>
      <c r="AB1141" s="252">
        <f t="shared" si="113"/>
        <v>-56168.829780993023</v>
      </c>
      <c r="AC1141" s="252">
        <f t="shared" si="114"/>
        <v>-56120.070201043614</v>
      </c>
      <c r="AD1141" s="252">
        <f t="shared" si="115"/>
        <v>-45659.940420050589</v>
      </c>
      <c r="AE1141" s="252">
        <f t="shared" si="116"/>
        <v>-45709.33624936836</v>
      </c>
      <c r="AF1141" s="273">
        <f t="shared" si="117"/>
        <v>2.0363100671232814</v>
      </c>
    </row>
    <row r="1142" spans="1:32" s="31" customFormat="1" ht="20.100000000000001" customHeight="1">
      <c r="A1142" s="233">
        <v>1981</v>
      </c>
      <c r="B1142" s="733">
        <v>12533.3</v>
      </c>
      <c r="C1142" s="733">
        <v>55426.6</v>
      </c>
      <c r="D1142" s="733">
        <v>55426.6</v>
      </c>
      <c r="E1142" s="733">
        <v>42893.3</v>
      </c>
      <c r="F1142" s="733">
        <v>42893.3</v>
      </c>
      <c r="G1142" s="733"/>
      <c r="H1142" s="46"/>
      <c r="I1142" s="46"/>
      <c r="J1142" s="46"/>
      <c r="K1142" s="46"/>
      <c r="L1142" s="46"/>
      <c r="M1142" s="46"/>
      <c r="N1142" s="46"/>
      <c r="O1142" s="46"/>
      <c r="P1142" s="46"/>
      <c r="Q1142" s="46"/>
      <c r="R1142" s="46"/>
      <c r="S1142" s="46"/>
      <c r="T1142" s="46"/>
      <c r="U1142" s="31">
        <v>101685.64657567083</v>
      </c>
      <c r="V1142" s="346">
        <f t="shared" si="120"/>
        <v>12.325535040654104</v>
      </c>
      <c r="W1142" s="346">
        <f t="shared" si="121"/>
        <v>54.507791282768217</v>
      </c>
      <c r="X1142" s="346">
        <f t="shared" si="122"/>
        <v>42.182256242114107</v>
      </c>
      <c r="Y1142" s="31">
        <v>-0.63624936836264112</v>
      </c>
      <c r="Z1142" s="259">
        <v>2.0363100671232814</v>
      </c>
      <c r="AA1142" s="252">
        <f t="shared" si="119"/>
        <v>53969.750326167952</v>
      </c>
      <c r="AB1142" s="252">
        <f t="shared" si="113"/>
        <v>-55414.274464959344</v>
      </c>
      <c r="AC1142" s="252">
        <f t="shared" si="114"/>
        <v>-55372.092208717229</v>
      </c>
      <c r="AD1142" s="252">
        <f t="shared" si="115"/>
        <v>-42851.117743757888</v>
      </c>
      <c r="AE1142" s="252">
        <f t="shared" si="116"/>
        <v>-42893.936249368366</v>
      </c>
      <c r="AF1142" s="273">
        <f t="shared" si="117"/>
        <v>2.0363100671232814</v>
      </c>
    </row>
    <row r="1143" spans="1:32" s="31" customFormat="1" ht="20.100000000000001" customHeight="1">
      <c r="A1143" s="233">
        <v>1982</v>
      </c>
      <c r="B1143" s="733">
        <v>12707.9</v>
      </c>
      <c r="C1143" s="733">
        <v>45559.4</v>
      </c>
      <c r="D1143" s="733">
        <v>45559.4</v>
      </c>
      <c r="E1143" s="733">
        <v>32851.5</v>
      </c>
      <c r="F1143" s="733">
        <v>32851.5</v>
      </c>
      <c r="G1143" s="733"/>
      <c r="H1143" s="46"/>
      <c r="I1143" s="46"/>
      <c r="J1143" s="46"/>
      <c r="K1143" s="46"/>
      <c r="L1143" s="46"/>
      <c r="M1143" s="46"/>
      <c r="N1143" s="46"/>
      <c r="O1143" s="46"/>
      <c r="P1143" s="46"/>
      <c r="Q1143" s="46"/>
      <c r="R1143" s="46"/>
      <c r="S1143" s="46"/>
      <c r="T1143" s="46"/>
      <c r="U1143" s="31">
        <v>92948.507922034652</v>
      </c>
      <c r="V1143" s="346">
        <f t="shared" si="120"/>
        <v>13.671978479374197</v>
      </c>
      <c r="W1143" s="346">
        <f t="shared" si="121"/>
        <v>49.015741100669736</v>
      </c>
      <c r="X1143" s="346">
        <f t="shared" si="122"/>
        <v>35.343762621295532</v>
      </c>
      <c r="Y1143" s="31">
        <v>-0.63624936836264112</v>
      </c>
      <c r="Z1143" s="259">
        <v>2.0363100671232814</v>
      </c>
      <c r="AA1143" s="252">
        <f t="shared" si="119"/>
        <v>101385.02384315635</v>
      </c>
      <c r="AB1143" s="252">
        <f t="shared" si="113"/>
        <v>-45545.728021520626</v>
      </c>
      <c r="AC1143" s="252">
        <f t="shared" si="114"/>
        <v>-45510.384258899328</v>
      </c>
      <c r="AD1143" s="252">
        <f t="shared" si="115"/>
        <v>-32816.156237378702</v>
      </c>
      <c r="AE1143" s="252">
        <f t="shared" si="116"/>
        <v>-32852.136249368363</v>
      </c>
      <c r="AF1143" s="273">
        <f t="shared" si="117"/>
        <v>2.0363100671232814</v>
      </c>
    </row>
    <row r="1144" spans="1:32" s="31" customFormat="1" ht="20.100000000000001" customHeight="1">
      <c r="A1144" s="233">
        <v>1983</v>
      </c>
      <c r="B1144" s="733">
        <v>8710.7000000000007</v>
      </c>
      <c r="C1144" s="733">
        <v>34769.1</v>
      </c>
      <c r="D1144" s="733">
        <v>34769.1</v>
      </c>
      <c r="E1144" s="733">
        <v>26058.399999999998</v>
      </c>
      <c r="F1144" s="733">
        <v>26058.399999999998</v>
      </c>
      <c r="G1144" s="733"/>
      <c r="H1144" s="46"/>
      <c r="I1144" s="46"/>
      <c r="J1144" s="46"/>
      <c r="K1144" s="46"/>
      <c r="L1144" s="46"/>
      <c r="M1144" s="46"/>
      <c r="N1144" s="46"/>
      <c r="O1144" s="46"/>
      <c r="P1144" s="46"/>
      <c r="Q1144" s="46"/>
      <c r="R1144" s="46"/>
      <c r="S1144" s="46"/>
      <c r="T1144" s="46"/>
      <c r="U1144" s="31">
        <v>75738.580673121498</v>
      </c>
      <c r="V1144" s="346">
        <f t="shared" si="120"/>
        <v>11.50100770648756</v>
      </c>
      <c r="W1144" s="346">
        <f t="shared" si="121"/>
        <v>45.906722427317732</v>
      </c>
      <c r="X1144" s="346">
        <f t="shared" si="122"/>
        <v>34.405714720830169</v>
      </c>
      <c r="Y1144" s="31">
        <v>-0.63624936836264112</v>
      </c>
      <c r="Z1144" s="259">
        <v>2.0363100671232814</v>
      </c>
      <c r="AA1144" s="252">
        <f t="shared" si="119"/>
        <v>88486.634850196482</v>
      </c>
      <c r="AB1144" s="252">
        <f t="shared" si="113"/>
        <v>-34757.598992293511</v>
      </c>
      <c r="AC1144" s="252">
        <f t="shared" si="114"/>
        <v>-34723.193277572682</v>
      </c>
      <c r="AD1144" s="252">
        <f t="shared" si="115"/>
        <v>-26023.994285279168</v>
      </c>
      <c r="AE1144" s="252">
        <f t="shared" si="116"/>
        <v>-26059.036249368361</v>
      </c>
      <c r="AF1144" s="273">
        <f t="shared" si="117"/>
        <v>2.0363100671232814</v>
      </c>
    </row>
    <row r="1145" spans="1:32" s="31" customFormat="1" ht="20.100000000000001" customHeight="1">
      <c r="A1145" s="233">
        <v>1984</v>
      </c>
      <c r="B1145" s="733">
        <v>6092.2</v>
      </c>
      <c r="C1145" s="733">
        <v>33459.800000000003</v>
      </c>
      <c r="D1145" s="733">
        <v>33459.800000000003</v>
      </c>
      <c r="E1145" s="733">
        <v>27367.600000000002</v>
      </c>
      <c r="F1145" s="733">
        <v>27367.600000000002</v>
      </c>
      <c r="G1145" s="733"/>
      <c r="H1145" s="46"/>
      <c r="I1145" s="46"/>
      <c r="J1145" s="46"/>
      <c r="K1145" s="46"/>
      <c r="L1145" s="46"/>
      <c r="M1145" s="46"/>
      <c r="N1145" s="46"/>
      <c r="O1145" s="46"/>
      <c r="P1145" s="46"/>
      <c r="Q1145" s="46"/>
      <c r="R1145" s="46"/>
      <c r="S1145" s="46"/>
      <c r="T1145" s="46"/>
      <c r="U1145" s="31">
        <v>72526.900065316469</v>
      </c>
      <c r="V1145" s="346">
        <f t="shared" si="120"/>
        <v>8.3999178160289087</v>
      </c>
      <c r="W1145" s="346">
        <f t="shared" si="121"/>
        <v>46.134330806730588</v>
      </c>
      <c r="X1145" s="346">
        <f t="shared" si="122"/>
        <v>37.734412990701678</v>
      </c>
      <c r="Y1145" s="31">
        <v>-0.63624936836264112</v>
      </c>
      <c r="Z1145" s="259">
        <v>2.0363100671232814</v>
      </c>
      <c r="AA1145" s="252">
        <f t="shared" si="119"/>
        <v>105476.63109241004</v>
      </c>
      <c r="AB1145" s="252">
        <f t="shared" si="113"/>
        <v>-33451.400082183973</v>
      </c>
      <c r="AC1145" s="252">
        <f t="shared" si="114"/>
        <v>-33413.665669193273</v>
      </c>
      <c r="AD1145" s="252">
        <f t="shared" si="115"/>
        <v>-27329.865587009299</v>
      </c>
      <c r="AE1145" s="252">
        <f t="shared" si="116"/>
        <v>-27368.236249368365</v>
      </c>
      <c r="AF1145" s="273">
        <f t="shared" si="117"/>
        <v>2.0363100671232814</v>
      </c>
    </row>
    <row r="1146" spans="1:32" s="31" customFormat="1" ht="20.100000000000001" customHeight="1">
      <c r="A1146" s="233">
        <v>1985</v>
      </c>
      <c r="B1146" s="733">
        <v>5596.3</v>
      </c>
      <c r="C1146" s="733">
        <v>30652.1</v>
      </c>
      <c r="D1146" s="733">
        <v>30652.1</v>
      </c>
      <c r="E1146" s="733">
        <v>25055.8</v>
      </c>
      <c r="F1146" s="733">
        <v>25055.8</v>
      </c>
      <c r="G1146" s="733"/>
      <c r="H1146" s="46"/>
      <c r="I1146" s="46"/>
      <c r="J1146" s="46"/>
      <c r="K1146" s="46"/>
      <c r="L1146" s="46"/>
      <c r="M1146" s="46"/>
      <c r="N1146" s="46"/>
      <c r="O1146" s="46"/>
      <c r="P1146" s="46"/>
      <c r="Q1146" s="46"/>
      <c r="R1146" s="46"/>
      <c r="S1146" s="46"/>
      <c r="T1146" s="46"/>
      <c r="U1146" s="31">
        <v>67487.076736014453</v>
      </c>
      <c r="V1146" s="346">
        <f t="shared" si="120"/>
        <v>8.2924024430495695</v>
      </c>
      <c r="W1146" s="346">
        <f t="shared" si="121"/>
        <v>45.419214288833636</v>
      </c>
      <c r="X1146" s="346">
        <f t="shared" si="122"/>
        <v>37.126811845784069</v>
      </c>
      <c r="Y1146" s="31">
        <v>-0.63624936836264112</v>
      </c>
      <c r="Z1146" s="259">
        <v>2.0363100671232814</v>
      </c>
      <c r="AA1146" s="252">
        <f t="shared" si="119"/>
        <v>104559.90831236045</v>
      </c>
      <c r="AB1146" s="252">
        <f t="shared" si="113"/>
        <v>-30643.807597556948</v>
      </c>
      <c r="AC1146" s="252">
        <f t="shared" si="114"/>
        <v>-30606.680785711163</v>
      </c>
      <c r="AD1146" s="252">
        <f t="shared" si="115"/>
        <v>-25018.673188154215</v>
      </c>
      <c r="AE1146" s="252">
        <f t="shared" si="116"/>
        <v>-25056.436249368362</v>
      </c>
      <c r="AF1146" s="273">
        <f t="shared" si="117"/>
        <v>2.0363100671232814</v>
      </c>
    </row>
    <row r="1147" spans="1:32" s="31" customFormat="1" ht="20.100000000000001" customHeight="1">
      <c r="A1147" s="233">
        <v>1986</v>
      </c>
      <c r="B1147" s="733">
        <v>5577.9</v>
      </c>
      <c r="C1147" s="733">
        <v>20494.099999999999</v>
      </c>
      <c r="D1147" s="733">
        <v>20494.099999999999</v>
      </c>
      <c r="E1147" s="733">
        <v>14916.199999999999</v>
      </c>
      <c r="F1147" s="733">
        <v>14916.199999999999</v>
      </c>
      <c r="G1147" s="733"/>
      <c r="H1147" s="46"/>
      <c r="I1147" s="46"/>
      <c r="J1147" s="46"/>
      <c r="K1147" s="46"/>
      <c r="L1147" s="46"/>
      <c r="M1147" s="46"/>
      <c r="N1147" s="46"/>
      <c r="O1147" s="46"/>
      <c r="P1147" s="46"/>
      <c r="Q1147" s="46"/>
      <c r="R1147" s="46"/>
      <c r="S1147" s="46"/>
      <c r="T1147" s="46"/>
      <c r="U1147" s="31">
        <v>47878.275775133698</v>
      </c>
      <c r="V1147" s="346">
        <f t="shared" si="120"/>
        <v>11.65016891209137</v>
      </c>
      <c r="W1147" s="346">
        <f t="shared" si="121"/>
        <v>42.804590742267116</v>
      </c>
      <c r="X1147" s="346">
        <f t="shared" si="122"/>
        <v>31.15442183017575</v>
      </c>
      <c r="Y1147" s="31">
        <v>-0.63624936836264112</v>
      </c>
      <c r="Z1147" s="259">
        <v>2.0363100671232814</v>
      </c>
      <c r="AA1147" s="252">
        <f t="shared" si="119"/>
        <v>102596.19055450035</v>
      </c>
      <c r="AB1147" s="252">
        <f t="shared" si="113"/>
        <v>-20482.449831087906</v>
      </c>
      <c r="AC1147" s="252">
        <f t="shared" si="114"/>
        <v>-20451.295409257731</v>
      </c>
      <c r="AD1147" s="252">
        <f t="shared" si="115"/>
        <v>-14885.045578169824</v>
      </c>
      <c r="AE1147" s="252">
        <f t="shared" si="116"/>
        <v>-14916.836249368362</v>
      </c>
      <c r="AF1147" s="273">
        <f t="shared" si="117"/>
        <v>2.0363100671232814</v>
      </c>
    </row>
    <row r="1148" spans="1:32" s="31" customFormat="1" ht="20.100000000000001" customHeight="1">
      <c r="A1148" s="233">
        <v>1987</v>
      </c>
      <c r="B1148" s="733">
        <v>5596.2</v>
      </c>
      <c r="C1148" s="733">
        <v>29746.9</v>
      </c>
      <c r="D1148" s="733">
        <v>29746.9</v>
      </c>
      <c r="E1148" s="733">
        <v>24150.7</v>
      </c>
      <c r="F1148" s="733">
        <v>24150.7</v>
      </c>
      <c r="G1148" s="733"/>
      <c r="H1148" s="46"/>
      <c r="I1148" s="46"/>
      <c r="J1148" s="46"/>
      <c r="K1148" s="46"/>
      <c r="L1148" s="46"/>
      <c r="M1148" s="46"/>
      <c r="N1148" s="46"/>
      <c r="O1148" s="46"/>
      <c r="P1148" s="46"/>
      <c r="Q1148" s="46"/>
      <c r="R1148" s="46"/>
      <c r="S1148" s="46"/>
      <c r="T1148" s="46"/>
      <c r="U1148" s="31">
        <v>53188.53805488738</v>
      </c>
      <c r="V1148" s="346">
        <f t="shared" si="120"/>
        <v>10.521439777542028</v>
      </c>
      <c r="W1148" s="346">
        <f t="shared" si="121"/>
        <v>55.927275100704946</v>
      </c>
      <c r="X1148" s="346">
        <f t="shared" si="122"/>
        <v>45.405835323162911</v>
      </c>
      <c r="Y1148" s="31">
        <v>-0.63624936836264112</v>
      </c>
      <c r="Z1148" s="259">
        <v>2.0363100671232814</v>
      </c>
      <c r="AA1148" s="252">
        <f t="shared" si="119"/>
        <v>111599.45878304835</v>
      </c>
      <c r="AB1148" s="252">
        <f t="shared" si="113"/>
        <v>-29736.37856022246</v>
      </c>
      <c r="AC1148" s="252">
        <f t="shared" si="114"/>
        <v>-29690.972724899297</v>
      </c>
      <c r="AD1148" s="252">
        <f t="shared" si="115"/>
        <v>-24105.294164676838</v>
      </c>
      <c r="AE1148" s="252">
        <f t="shared" si="116"/>
        <v>-24151.336249368363</v>
      </c>
      <c r="AF1148" s="273">
        <f t="shared" si="117"/>
        <v>2.0363100671232814</v>
      </c>
    </row>
    <row r="1149" spans="1:32" s="31" customFormat="1" ht="20.100000000000001" customHeight="1">
      <c r="A1149" s="233">
        <v>1988</v>
      </c>
      <c r="B1149" s="733">
        <v>6667.3</v>
      </c>
      <c r="C1149" s="733">
        <v>17619.400000000001</v>
      </c>
      <c r="D1149" s="733">
        <v>17619.400000000001</v>
      </c>
      <c r="E1149" s="733">
        <v>10952.100000000002</v>
      </c>
      <c r="F1149" s="733">
        <v>10952.100000000002</v>
      </c>
      <c r="G1149" s="733"/>
      <c r="H1149" s="46"/>
      <c r="I1149" s="46"/>
      <c r="J1149" s="46"/>
      <c r="K1149" s="46"/>
      <c r="L1149" s="46"/>
      <c r="M1149" s="46"/>
      <c r="N1149" s="46"/>
      <c r="O1149" s="46"/>
      <c r="P1149" s="46"/>
      <c r="Q1149" s="46"/>
      <c r="R1149" s="46"/>
      <c r="S1149" s="46"/>
      <c r="T1149" s="46"/>
      <c r="U1149" s="31">
        <v>42934.92995231165</v>
      </c>
      <c r="V1149" s="346">
        <f t="shared" si="120"/>
        <v>15.528847973911805</v>
      </c>
      <c r="W1149" s="346">
        <f t="shared" si="121"/>
        <v>41.03744904107235</v>
      </c>
      <c r="X1149" s="346">
        <f t="shared" si="122"/>
        <v>25.508601067160548</v>
      </c>
      <c r="Y1149" s="31">
        <v>-0.63624936836264112</v>
      </c>
      <c r="Z1149" s="259">
        <v>2.0363100671232814</v>
      </c>
      <c r="AA1149" s="252">
        <f t="shared" si="119"/>
        <v>126128.60940882146</v>
      </c>
      <c r="AB1149" s="252">
        <f t="shared" si="113"/>
        <v>-17603.871152026091</v>
      </c>
      <c r="AC1149" s="252">
        <f t="shared" si="114"/>
        <v>-17578.362550958929</v>
      </c>
      <c r="AD1149" s="252">
        <f t="shared" si="115"/>
        <v>-10926.591398932842</v>
      </c>
      <c r="AE1149" s="252">
        <f t="shared" si="116"/>
        <v>-10952.736249368365</v>
      </c>
      <c r="AF1149" s="273">
        <f t="shared" si="117"/>
        <v>2.0363100671232814</v>
      </c>
    </row>
    <row r="1150" spans="1:32" s="31" customFormat="1" ht="20.100000000000001" customHeight="1">
      <c r="A1150" s="233">
        <v>1989</v>
      </c>
      <c r="B1150" s="733">
        <v>7426.6</v>
      </c>
      <c r="C1150" s="733">
        <v>21823.1</v>
      </c>
      <c r="D1150" s="733">
        <v>21823.1</v>
      </c>
      <c r="E1150" s="733">
        <v>14396.499999999998</v>
      </c>
      <c r="F1150" s="733">
        <v>14396.499999999998</v>
      </c>
      <c r="G1150" s="733"/>
      <c r="H1150" s="46"/>
      <c r="I1150" s="46"/>
      <c r="J1150" s="46"/>
      <c r="K1150" s="46"/>
      <c r="L1150" s="46"/>
      <c r="M1150" s="46"/>
      <c r="N1150" s="46"/>
      <c r="O1150" s="46"/>
      <c r="P1150" s="46"/>
      <c r="Q1150" s="46"/>
      <c r="R1150" s="46"/>
      <c r="S1150" s="46"/>
      <c r="T1150" s="46"/>
      <c r="U1150" s="31">
        <v>66503.050326167955</v>
      </c>
      <c r="V1150" s="346">
        <f t="shared" si="120"/>
        <v>11.167307309327651</v>
      </c>
      <c r="W1150" s="346">
        <f t="shared" si="121"/>
        <v>32.815186510945551</v>
      </c>
      <c r="X1150" s="346">
        <f t="shared" si="122"/>
        <v>21.647879201617901</v>
      </c>
      <c r="Y1150" s="31">
        <v>-0.63624936836264112</v>
      </c>
      <c r="Z1150" s="259">
        <v>2.0363100671232814</v>
      </c>
      <c r="AA1150" s="252">
        <f t="shared" si="119"/>
        <v>127845.87871658537</v>
      </c>
      <c r="AB1150" s="252">
        <f t="shared" si="113"/>
        <v>-21811.932692690672</v>
      </c>
      <c r="AC1150" s="252">
        <f t="shared" si="114"/>
        <v>-21790.284813489052</v>
      </c>
      <c r="AD1150" s="252">
        <f t="shared" si="115"/>
        <v>-14374.852120798379</v>
      </c>
      <c r="AE1150" s="252">
        <f t="shared" si="116"/>
        <v>-14397.136249368361</v>
      </c>
      <c r="AF1150" s="273">
        <f t="shared" si="117"/>
        <v>2.0363100671232814</v>
      </c>
    </row>
    <row r="1151" spans="1:32" s="31" customFormat="1" ht="20.100000000000001" customHeight="1">
      <c r="A1151" s="233">
        <v>1990</v>
      </c>
      <c r="B1151" s="733">
        <v>8747</v>
      </c>
      <c r="C1151" s="733">
        <v>41069.5</v>
      </c>
      <c r="D1151" s="733">
        <v>41069.5</v>
      </c>
      <c r="E1151" s="733">
        <v>32322.5</v>
      </c>
      <c r="F1151" s="733">
        <v>32322.5</v>
      </c>
      <c r="G1151" s="733"/>
      <c r="H1151" s="46"/>
      <c r="I1151" s="46"/>
      <c r="J1151" s="46"/>
      <c r="K1151" s="46"/>
      <c r="L1151" s="46"/>
      <c r="M1151" s="46"/>
      <c r="N1151" s="46"/>
      <c r="O1151" s="46"/>
      <c r="P1151" s="46"/>
      <c r="Q1151" s="46"/>
      <c r="R1151" s="46"/>
      <c r="S1151" s="46"/>
      <c r="T1151" s="46"/>
      <c r="U1151" s="31">
        <v>114092.92384315634</v>
      </c>
      <c r="V1151" s="346">
        <f t="shared" si="120"/>
        <v>7.6665578419433871</v>
      </c>
      <c r="W1151" s="346">
        <f t="shared" si="121"/>
        <v>35.996535645329139</v>
      </c>
      <c r="X1151" s="346">
        <f t="shared" si="122"/>
        <v>28.329977803385749</v>
      </c>
      <c r="Y1151" s="31">
        <v>-0.63624936836264112</v>
      </c>
      <c r="Z1151" s="259">
        <v>2.0363100671232814</v>
      </c>
      <c r="AA1151" s="252">
        <f t="shared" si="119"/>
        <v>114663.74609375029</v>
      </c>
      <c r="AB1151" s="252">
        <f t="shared" si="113"/>
        <v>-41061.833442158058</v>
      </c>
      <c r="AC1151" s="252">
        <f t="shared" si="114"/>
        <v>-41033.503464354668</v>
      </c>
      <c r="AD1151" s="252">
        <f t="shared" si="115"/>
        <v>-32294.170022196613</v>
      </c>
      <c r="AE1151" s="252">
        <f t="shared" si="116"/>
        <v>-32323.136249368363</v>
      </c>
      <c r="AF1151" s="273">
        <f t="shared" si="117"/>
        <v>2.0363100671232814</v>
      </c>
    </row>
    <row r="1152" spans="1:32" s="31" customFormat="1" ht="20.100000000000001" customHeight="1">
      <c r="A1152" s="233">
        <v>1991</v>
      </c>
      <c r="B1152" s="733">
        <v>9406.5</v>
      </c>
      <c r="C1152" s="733">
        <v>50298.5</v>
      </c>
      <c r="D1152" s="733">
        <v>50298.5</v>
      </c>
      <c r="E1152" s="733">
        <v>40892</v>
      </c>
      <c r="F1152" s="733">
        <v>40892</v>
      </c>
      <c r="G1152" s="733"/>
      <c r="H1152" s="46"/>
      <c r="I1152" s="46"/>
      <c r="J1152" s="46"/>
      <c r="K1152" s="46"/>
      <c r="L1152" s="46"/>
      <c r="M1152" s="46"/>
      <c r="N1152" s="46"/>
      <c r="O1152" s="46"/>
      <c r="P1152" s="46"/>
      <c r="Q1152" s="46"/>
      <c r="R1152" s="46"/>
      <c r="S1152" s="46"/>
      <c r="T1152" s="46"/>
      <c r="U1152" s="31">
        <v>97197.334850196479</v>
      </c>
      <c r="V1152" s="346">
        <f t="shared" si="120"/>
        <v>9.6777344918948511</v>
      </c>
      <c r="W1152" s="346">
        <f t="shared" si="121"/>
        <v>51.748846897419142</v>
      </c>
      <c r="X1152" s="346">
        <f t="shared" si="122"/>
        <v>42.071112405524296</v>
      </c>
      <c r="Y1152" s="31">
        <v>-0.63624936836264112</v>
      </c>
      <c r="Z1152" s="259">
        <v>2.0363100671232814</v>
      </c>
      <c r="AA1152" s="252">
        <f t="shared" si="119"/>
        <v>132580.49131895846</v>
      </c>
      <c r="AB1152" s="252">
        <f t="shared" si="113"/>
        <v>-50288.822265508104</v>
      </c>
      <c r="AC1152" s="252">
        <f t="shared" si="114"/>
        <v>-50246.751153102581</v>
      </c>
      <c r="AD1152" s="252">
        <f t="shared" si="115"/>
        <v>-40849.928887594477</v>
      </c>
      <c r="AE1152" s="252">
        <f t="shared" si="116"/>
        <v>-40892.636249368363</v>
      </c>
      <c r="AF1152" s="273">
        <f t="shared" si="117"/>
        <v>2.0363100671232814</v>
      </c>
    </row>
    <row r="1153" spans="1:32" s="31" customFormat="1" ht="20.100000000000001" customHeight="1">
      <c r="A1153" s="233">
        <v>1992</v>
      </c>
      <c r="B1153" s="733">
        <v>12681.5</v>
      </c>
      <c r="C1153" s="733">
        <v>57415.1</v>
      </c>
      <c r="D1153" s="733">
        <v>57415.1</v>
      </c>
      <c r="E1153" s="733">
        <v>44733.599999999999</v>
      </c>
      <c r="F1153" s="733">
        <v>44733.599999999999</v>
      </c>
      <c r="G1153" s="733"/>
      <c r="H1153" s="46"/>
      <c r="I1153" s="46"/>
      <c r="J1153" s="46"/>
      <c r="K1153" s="46"/>
      <c r="L1153" s="46"/>
      <c r="M1153" s="46"/>
      <c r="N1153" s="46"/>
      <c r="O1153" s="46"/>
      <c r="P1153" s="46"/>
      <c r="Q1153" s="46"/>
      <c r="R1153" s="46"/>
      <c r="S1153" s="46"/>
      <c r="T1153" s="46"/>
      <c r="U1153" s="31">
        <v>111568.83109241004</v>
      </c>
      <c r="V1153" s="346">
        <f t="shared" si="120"/>
        <v>11.366525826102981</v>
      </c>
      <c r="W1153" s="346">
        <f t="shared" si="121"/>
        <v>51.461594997301994</v>
      </c>
      <c r="X1153" s="346">
        <f t="shared" si="122"/>
        <v>40.095069171199015</v>
      </c>
      <c r="Y1153" s="31">
        <v>-0.63624936836264112</v>
      </c>
      <c r="Z1153" s="259">
        <v>2.0363100671232814</v>
      </c>
      <c r="AA1153" s="252">
        <f t="shared" si="119"/>
        <v>175154.33924312299</v>
      </c>
      <c r="AB1153" s="252">
        <f t="shared" ref="AB1153:AB1182" si="123">V1153-C1153</f>
        <v>-57403.733474173896</v>
      </c>
      <c r="AC1153" s="252">
        <f t="shared" ref="AC1153:AC1182" si="124">W1153-D1153</f>
        <v>-57363.638405002697</v>
      </c>
      <c r="AD1153" s="252">
        <f t="shared" ref="AD1153:AD1182" si="125">X1153-E1153</f>
        <v>-44693.5049308288</v>
      </c>
      <c r="AE1153" s="252">
        <f t="shared" ref="AE1153:AE1182" si="126">Y1153-F1153</f>
        <v>-44734.236249368361</v>
      </c>
      <c r="AF1153" s="273">
        <f t="shared" ref="AF1153:AF1214" si="127">Z1153-G1153</f>
        <v>2.0363100671232814</v>
      </c>
    </row>
    <row r="1154" spans="1:32" s="31" customFormat="1" ht="20.100000000000001" customHeight="1">
      <c r="A1154" s="233">
        <v>1993</v>
      </c>
      <c r="B1154" s="733">
        <v>15487.9</v>
      </c>
      <c r="C1154" s="733">
        <v>53349</v>
      </c>
      <c r="D1154" s="733">
        <v>53349</v>
      </c>
      <c r="E1154" s="733">
        <v>37861.1</v>
      </c>
      <c r="F1154" s="733">
        <v>37861.1</v>
      </c>
      <c r="G1154" s="733"/>
      <c r="H1154" s="46"/>
      <c r="I1154" s="46"/>
      <c r="J1154" s="46"/>
      <c r="K1154" s="46"/>
      <c r="L1154" s="46"/>
      <c r="M1154" s="46"/>
      <c r="N1154" s="46"/>
      <c r="O1154" s="46"/>
      <c r="P1154" s="46"/>
      <c r="Q1154" s="46"/>
      <c r="R1154" s="46"/>
      <c r="S1154" s="46"/>
      <c r="T1154" s="46"/>
      <c r="U1154" s="31">
        <v>110156.20831236045</v>
      </c>
      <c r="V1154" s="346">
        <f t="shared" si="120"/>
        <v>14.059942909511101</v>
      </c>
      <c r="W1154" s="346">
        <f t="shared" si="121"/>
        <v>48.430316200356899</v>
      </c>
      <c r="X1154" s="346">
        <f t="shared" si="122"/>
        <v>34.370373290845805</v>
      </c>
      <c r="Y1154" s="31">
        <v>-0.63624936836264112</v>
      </c>
      <c r="Z1154" s="259">
        <v>2.0363100671232814</v>
      </c>
      <c r="AA1154" s="252">
        <f t="shared" si="119"/>
        <v>162356.66060326804</v>
      </c>
      <c r="AB1154" s="252">
        <f t="shared" si="123"/>
        <v>-53334.940057090491</v>
      </c>
      <c r="AC1154" s="252">
        <f t="shared" si="124"/>
        <v>-53300.569683799644</v>
      </c>
      <c r="AD1154" s="252">
        <f t="shared" si="125"/>
        <v>-37826.729626709151</v>
      </c>
      <c r="AE1154" s="252">
        <f t="shared" si="126"/>
        <v>-37861.736249368361</v>
      </c>
      <c r="AF1154" s="273">
        <f t="shared" si="127"/>
        <v>2.0363100671232814</v>
      </c>
    </row>
    <row r="1155" spans="1:32" s="31" customFormat="1" ht="20.100000000000001" customHeight="1">
      <c r="A1155" s="233">
        <v>1994</v>
      </c>
      <c r="B1155" s="733">
        <v>19297.3</v>
      </c>
      <c r="C1155" s="733">
        <v>45574.7</v>
      </c>
      <c r="D1155" s="733">
        <v>45574.7</v>
      </c>
      <c r="E1155" s="733">
        <v>26277.399999999998</v>
      </c>
      <c r="F1155" s="733">
        <v>26277.399999999998</v>
      </c>
      <c r="G1155" s="733"/>
      <c r="H1155" s="46"/>
      <c r="I1155" s="46"/>
      <c r="J1155" s="46"/>
      <c r="K1155" s="46"/>
      <c r="L1155" s="46"/>
      <c r="M1155" s="46"/>
      <c r="N1155" s="46"/>
      <c r="O1155" s="46"/>
      <c r="P1155" s="46"/>
      <c r="Q1155" s="46"/>
      <c r="R1155" s="46"/>
      <c r="S1155" s="46"/>
      <c r="T1155" s="46"/>
      <c r="U1155" s="31">
        <v>108174.09055450035</v>
      </c>
      <c r="V1155" s="346">
        <f t="shared" si="120"/>
        <v>17.839114617078867</v>
      </c>
      <c r="W1155" s="346">
        <f t="shared" si="121"/>
        <v>42.130883436490294</v>
      </c>
      <c r="X1155" s="346">
        <f t="shared" si="122"/>
        <v>24.291768819411427</v>
      </c>
      <c r="Y1155" s="31">
        <v>-0.63624936836264112</v>
      </c>
      <c r="Z1155" s="259">
        <v>2.0363100671232814</v>
      </c>
      <c r="AA1155" s="252">
        <f t="shared" si="119"/>
        <v>167720.51035811898</v>
      </c>
      <c r="AB1155" s="252">
        <f t="shared" si="123"/>
        <v>-45556.860885382921</v>
      </c>
      <c r="AC1155" s="252">
        <f t="shared" si="124"/>
        <v>-45532.569116563507</v>
      </c>
      <c r="AD1155" s="252">
        <f t="shared" si="125"/>
        <v>-26253.108231180588</v>
      </c>
      <c r="AE1155" s="252">
        <f t="shared" si="126"/>
        <v>-26278.036249368361</v>
      </c>
      <c r="AF1155" s="273">
        <f t="shared" si="127"/>
        <v>2.0363100671232814</v>
      </c>
    </row>
    <row r="1156" spans="1:32" s="31" customFormat="1" ht="20.100000000000001" customHeight="1">
      <c r="A1156" s="233">
        <v>1995</v>
      </c>
      <c r="B1156" s="733">
        <v>17514.7</v>
      </c>
      <c r="C1156" s="733">
        <v>48612.9</v>
      </c>
      <c r="D1156" s="733">
        <v>48612.9</v>
      </c>
      <c r="E1156" s="733">
        <v>31098.2</v>
      </c>
      <c r="F1156" s="733">
        <v>31098.2</v>
      </c>
      <c r="G1156" s="733"/>
      <c r="H1156" s="46"/>
      <c r="I1156" s="46"/>
      <c r="J1156" s="46"/>
      <c r="K1156" s="46"/>
      <c r="L1156" s="46"/>
      <c r="M1156" s="46"/>
      <c r="N1156" s="46"/>
      <c r="O1156" s="46"/>
      <c r="P1156" s="46"/>
      <c r="Q1156" s="46"/>
      <c r="R1156" s="46"/>
      <c r="S1156" s="46"/>
      <c r="T1156" s="46"/>
      <c r="U1156" s="31">
        <v>117195.65878304835</v>
      </c>
      <c r="V1156" s="346">
        <f t="shared" si="120"/>
        <v>14.94483684965078</v>
      </c>
      <c r="W1156" s="346">
        <f t="shared" si="121"/>
        <v>41.480120087034798</v>
      </c>
      <c r="X1156" s="346">
        <f t="shared" si="122"/>
        <v>26.535283237384022</v>
      </c>
      <c r="Y1156" s="31">
        <v>-0.63624936836264112</v>
      </c>
      <c r="Z1156" s="259">
        <v>2.0363100671232814</v>
      </c>
      <c r="AA1156" s="252">
        <f t="shared" si="119"/>
        <v>204549.3489023</v>
      </c>
      <c r="AB1156" s="252">
        <f t="shared" si="123"/>
        <v>-48597.955163150349</v>
      </c>
      <c r="AC1156" s="252">
        <f t="shared" si="124"/>
        <v>-48571.419879912966</v>
      </c>
      <c r="AD1156" s="252">
        <f t="shared" si="125"/>
        <v>-31071.664716762618</v>
      </c>
      <c r="AE1156" s="252">
        <f t="shared" si="126"/>
        <v>-31098.836249368363</v>
      </c>
      <c r="AF1156" s="273">
        <f t="shared" si="127"/>
        <v>2.0363100671232814</v>
      </c>
    </row>
    <row r="1157" spans="1:32" s="31" customFormat="1" ht="20.100000000000001" customHeight="1">
      <c r="A1157" s="233">
        <v>1996</v>
      </c>
      <c r="B1157" s="733">
        <v>16677</v>
      </c>
      <c r="C1157" s="733">
        <v>57946</v>
      </c>
      <c r="D1157" s="733">
        <v>57946</v>
      </c>
      <c r="E1157" s="733">
        <v>41269</v>
      </c>
      <c r="F1157" s="733">
        <v>41269</v>
      </c>
      <c r="G1157" s="733"/>
      <c r="H1157" s="46"/>
      <c r="I1157" s="46"/>
      <c r="J1157" s="46"/>
      <c r="K1157" s="46"/>
      <c r="L1157" s="46"/>
      <c r="M1157" s="46"/>
      <c r="N1157" s="46"/>
      <c r="O1157" s="46"/>
      <c r="P1157" s="46"/>
      <c r="Q1157" s="46"/>
      <c r="R1157" s="46"/>
      <c r="S1157" s="46"/>
      <c r="T1157" s="46"/>
      <c r="U1157" s="31">
        <v>132795.90940882146</v>
      </c>
      <c r="V1157" s="346">
        <f t="shared" si="120"/>
        <v>12.558368758678171</v>
      </c>
      <c r="W1157" s="346">
        <f t="shared" si="121"/>
        <v>43.635380229679512</v>
      </c>
      <c r="X1157" s="346">
        <f t="shared" si="122"/>
        <v>31.077011471001342</v>
      </c>
      <c r="Y1157" s="31">
        <v>-0.63624936836264112</v>
      </c>
      <c r="Z1157" s="259">
        <v>2.0363100671232814</v>
      </c>
      <c r="AA1157" s="252">
        <f t="shared" si="119"/>
        <v>274457.94220200001</v>
      </c>
      <c r="AB1157" s="252">
        <f t="shared" si="123"/>
        <v>-57933.441631241323</v>
      </c>
      <c r="AC1157" s="252">
        <f t="shared" si="124"/>
        <v>-57902.36461977032</v>
      </c>
      <c r="AD1157" s="252">
        <f t="shared" si="125"/>
        <v>-41237.922988528997</v>
      </c>
      <c r="AE1157" s="252">
        <f t="shared" si="126"/>
        <v>-41269.636249368363</v>
      </c>
      <c r="AF1157" s="273">
        <f t="shared" si="127"/>
        <v>2.0363100671232814</v>
      </c>
    </row>
    <row r="1158" spans="1:32" s="31" customFormat="1" ht="20.100000000000001" customHeight="1">
      <c r="A1158" s="233">
        <v>1997</v>
      </c>
      <c r="B1158" s="733">
        <v>15592.2</v>
      </c>
      <c r="C1158" s="733">
        <v>59848.2</v>
      </c>
      <c r="D1158" s="733">
        <v>59848.2</v>
      </c>
      <c r="E1158" s="733">
        <v>44256</v>
      </c>
      <c r="F1158" s="733">
        <v>44256</v>
      </c>
      <c r="G1158" s="733"/>
      <c r="H1158" s="46"/>
      <c r="I1158" s="46"/>
      <c r="J1158" s="46"/>
      <c r="K1158" s="46"/>
      <c r="L1158" s="46"/>
      <c r="M1158" s="46"/>
      <c r="N1158" s="46"/>
      <c r="O1158" s="46"/>
      <c r="P1158" s="46"/>
      <c r="Q1158" s="46"/>
      <c r="R1158" s="46"/>
      <c r="S1158" s="46"/>
      <c r="T1158" s="46"/>
      <c r="U1158" s="31">
        <v>135272.47871658538</v>
      </c>
      <c r="V1158" s="346">
        <f t="shared" si="120"/>
        <v>11.52651311481312</v>
      </c>
      <c r="W1158" s="346">
        <f t="shared" si="121"/>
        <v>44.24270226125617</v>
      </c>
      <c r="X1158" s="346">
        <f t="shared" si="122"/>
        <v>32.716189146443057</v>
      </c>
      <c r="Y1158" s="31">
        <v>-0.63624936836264112</v>
      </c>
      <c r="Z1158" s="259">
        <v>2.0363100671232814</v>
      </c>
      <c r="AA1158" s="252">
        <f t="shared" si="119"/>
        <v>367838.119213</v>
      </c>
      <c r="AB1158" s="252">
        <f t="shared" si="123"/>
        <v>-59836.673486885185</v>
      </c>
      <c r="AC1158" s="252">
        <f t="shared" si="124"/>
        <v>-59803.957297738743</v>
      </c>
      <c r="AD1158" s="252">
        <f t="shared" si="125"/>
        <v>-44223.283810853558</v>
      </c>
      <c r="AE1158" s="252">
        <f t="shared" si="126"/>
        <v>-44256.636249368363</v>
      </c>
      <c r="AF1158" s="273">
        <f t="shared" si="127"/>
        <v>2.0363100671232814</v>
      </c>
    </row>
    <row r="1159" spans="1:32" s="31" customFormat="1" ht="20.100000000000001" customHeight="1">
      <c r="A1159" s="233">
        <v>1998</v>
      </c>
      <c r="B1159" s="733">
        <v>18715.5</v>
      </c>
      <c r="C1159" s="733">
        <v>45590.7</v>
      </c>
      <c r="D1159" s="733">
        <v>45590.7</v>
      </c>
      <c r="E1159" s="733">
        <v>26875.199999999997</v>
      </c>
      <c r="F1159" s="733">
        <v>26875.199999999997</v>
      </c>
      <c r="G1159" s="733"/>
      <c r="H1159" s="46"/>
      <c r="I1159" s="46"/>
      <c r="J1159" s="46"/>
      <c r="K1159" s="46"/>
      <c r="L1159" s="46"/>
      <c r="M1159" s="46"/>
      <c r="N1159" s="46"/>
      <c r="O1159" s="46"/>
      <c r="P1159" s="46"/>
      <c r="Q1159" s="46"/>
      <c r="R1159" s="46"/>
      <c r="S1159" s="46"/>
      <c r="T1159" s="46"/>
      <c r="U1159" s="31">
        <v>123410.74609375029</v>
      </c>
      <c r="V1159" s="346">
        <f t="shared" si="120"/>
        <v>15.165210966136264</v>
      </c>
      <c r="W1159" s="346">
        <f t="shared" si="121"/>
        <v>36.942244855538384</v>
      </c>
      <c r="X1159" s="346">
        <f t="shared" si="122"/>
        <v>21.777033889402116</v>
      </c>
      <c r="Y1159" s="31">
        <v>-0.63624936836264112</v>
      </c>
      <c r="Z1159" s="259">
        <v>2.0363100671232814</v>
      </c>
      <c r="AA1159" s="252">
        <f t="shared" si="119"/>
        <v>473534.034591</v>
      </c>
      <c r="AB1159" s="252">
        <f t="shared" si="123"/>
        <v>-45575.53478903386</v>
      </c>
      <c r="AC1159" s="252">
        <f t="shared" si="124"/>
        <v>-45553.757755144456</v>
      </c>
      <c r="AD1159" s="252">
        <f t="shared" si="125"/>
        <v>-26853.422966110596</v>
      </c>
      <c r="AE1159" s="252">
        <f t="shared" si="126"/>
        <v>-26875.83624936836</v>
      </c>
      <c r="AF1159" s="273">
        <f t="shared" si="127"/>
        <v>2.0363100671232814</v>
      </c>
    </row>
    <row r="1160" spans="1:32" s="31" customFormat="1" ht="20.100000000000001" customHeight="1">
      <c r="A1160" s="233">
        <v>1999</v>
      </c>
      <c r="B1160" s="733">
        <v>21242</v>
      </c>
      <c r="C1160" s="733">
        <v>56168.2</v>
      </c>
      <c r="D1160" s="733">
        <v>56168.2</v>
      </c>
      <c r="E1160" s="733">
        <v>34926.199999999997</v>
      </c>
      <c r="F1160" s="733">
        <v>34926.199999999997</v>
      </c>
      <c r="G1160" s="733"/>
      <c r="H1160" s="46"/>
      <c r="I1160" s="46"/>
      <c r="J1160" s="46"/>
      <c r="K1160" s="46"/>
      <c r="L1160" s="46"/>
      <c r="M1160" s="46"/>
      <c r="N1160" s="46"/>
      <c r="O1160" s="46"/>
      <c r="P1160" s="46"/>
      <c r="Q1160" s="46"/>
      <c r="R1160" s="46"/>
      <c r="S1160" s="46"/>
      <c r="T1160" s="46"/>
      <c r="U1160" s="31">
        <v>141986.99131895846</v>
      </c>
      <c r="V1160" s="346">
        <f t="shared" si="120"/>
        <v>14.96052546974683</v>
      </c>
      <c r="W1160" s="346">
        <f t="shared" si="121"/>
        <v>39.558694411535342</v>
      </c>
      <c r="X1160" s="346">
        <f t="shared" si="122"/>
        <v>24.598168941788519</v>
      </c>
      <c r="Y1160" s="31">
        <v>-0.63624936836264112</v>
      </c>
      <c r="Z1160" s="259">
        <v>2.0363100671232814</v>
      </c>
      <c r="AA1160" s="252">
        <f t="shared" si="119"/>
        <v>524125.39</v>
      </c>
      <c r="AB1160" s="252">
        <f t="shared" si="123"/>
        <v>-56153.239474530252</v>
      </c>
      <c r="AC1160" s="252">
        <f t="shared" si="124"/>
        <v>-56128.641305588462</v>
      </c>
      <c r="AD1160" s="252">
        <f t="shared" si="125"/>
        <v>-34901.601831058208</v>
      </c>
      <c r="AE1160" s="252">
        <f t="shared" si="126"/>
        <v>-34926.83624936836</v>
      </c>
      <c r="AF1160" s="273">
        <f t="shared" si="127"/>
        <v>2.0363100671232814</v>
      </c>
    </row>
    <row r="1161" spans="1:32" s="31" customFormat="1" ht="20.100000000000001" customHeight="1">
      <c r="A1161" s="233">
        <v>2000</v>
      </c>
      <c r="B1161" s="733">
        <v>20629.7</v>
      </c>
      <c r="C1161" s="733">
        <v>95300</v>
      </c>
      <c r="D1161" s="733">
        <v>95300</v>
      </c>
      <c r="E1161" s="733">
        <v>74670.3</v>
      </c>
      <c r="F1161" s="733">
        <v>74670.3</v>
      </c>
      <c r="G1161" s="733"/>
      <c r="H1161" s="46"/>
      <c r="I1161" s="46"/>
      <c r="J1161" s="46"/>
      <c r="K1161" s="46"/>
      <c r="L1161" s="46"/>
      <c r="M1161" s="46"/>
      <c r="N1161" s="46"/>
      <c r="O1161" s="46"/>
      <c r="P1161" s="46"/>
      <c r="Q1161" s="46"/>
      <c r="R1161" s="46"/>
      <c r="S1161" s="46"/>
      <c r="T1161" s="46"/>
      <c r="U1161" s="31">
        <v>187835.83924312299</v>
      </c>
      <c r="V1161" s="346">
        <f t="shared" si="120"/>
        <v>10.982834842981273</v>
      </c>
      <c r="W1161" s="346">
        <f t="shared" si="121"/>
        <v>50.735791627416546</v>
      </c>
      <c r="X1161" s="346">
        <f t="shared" si="122"/>
        <v>39.752956784435277</v>
      </c>
      <c r="Y1161" s="31">
        <v>-0.63624936836264112</v>
      </c>
      <c r="Z1161" s="259">
        <v>2.0363100671232814</v>
      </c>
      <c r="AA1161" s="252">
        <f t="shared" si="119"/>
        <v>684529.42021122971</v>
      </c>
      <c r="AB1161" s="252">
        <f t="shared" si="123"/>
        <v>-95289.017165157013</v>
      </c>
      <c r="AC1161" s="252">
        <f t="shared" si="124"/>
        <v>-95249.26420837258</v>
      </c>
      <c r="AD1161" s="252">
        <f t="shared" si="125"/>
        <v>-74630.547043215571</v>
      </c>
      <c r="AE1161" s="252">
        <f t="shared" si="126"/>
        <v>-74670.936249368358</v>
      </c>
      <c r="AF1161" s="273">
        <f t="shared" si="127"/>
        <v>2.0363100671232814</v>
      </c>
    </row>
    <row r="1162" spans="1:32" s="31" customFormat="1" ht="20.100000000000001" customHeight="1">
      <c r="A1162" s="233">
        <v>2001</v>
      </c>
      <c r="B1162" s="733">
        <v>21234.400000000001</v>
      </c>
      <c r="C1162" s="733">
        <v>84634.6</v>
      </c>
      <c r="D1162" s="733">
        <v>84634.6</v>
      </c>
      <c r="E1162" s="733">
        <v>63400.200000000004</v>
      </c>
      <c r="F1162" s="733">
        <v>63400.200000000004</v>
      </c>
      <c r="G1162" s="733"/>
      <c r="H1162" s="46"/>
      <c r="I1162" s="46"/>
      <c r="J1162" s="46"/>
      <c r="K1162" s="46"/>
      <c r="L1162" s="46"/>
      <c r="M1162" s="46"/>
      <c r="N1162" s="46"/>
      <c r="O1162" s="46"/>
      <c r="P1162" s="46"/>
      <c r="Q1162" s="46"/>
      <c r="R1162" s="46"/>
      <c r="S1162" s="46"/>
      <c r="T1162" s="46"/>
      <c r="U1162" s="31">
        <v>177844.56060326804</v>
      </c>
      <c r="V1162" s="346">
        <f t="shared" si="120"/>
        <v>11.939864749290399</v>
      </c>
      <c r="W1162" s="346">
        <f t="shared" si="121"/>
        <v>47.589085498544499</v>
      </c>
      <c r="X1162" s="346">
        <f t="shared" si="122"/>
        <v>35.649220749254098</v>
      </c>
      <c r="Y1162" s="31">
        <v>-0.63624936836264112</v>
      </c>
      <c r="Z1162" s="259">
        <v>2.0363100671232814</v>
      </c>
      <c r="AA1162" s="252">
        <f t="shared" si="119"/>
        <v>514076.42681124574</v>
      </c>
      <c r="AB1162" s="252">
        <f t="shared" si="123"/>
        <v>-84622.660135250713</v>
      </c>
      <c r="AC1162" s="252">
        <f t="shared" si="124"/>
        <v>-84587.010914501458</v>
      </c>
      <c r="AD1162" s="252">
        <f t="shared" si="125"/>
        <v>-63364.550779250749</v>
      </c>
      <c r="AE1162" s="252">
        <f t="shared" si="126"/>
        <v>-63400.836249368367</v>
      </c>
      <c r="AF1162" s="273">
        <f t="shared" si="127"/>
        <v>2.0363100671232814</v>
      </c>
    </row>
    <row r="1163" spans="1:32" s="31" customFormat="1" ht="20.100000000000001" customHeight="1">
      <c r="A1163" s="233">
        <v>2002</v>
      </c>
      <c r="B1163" s="733">
        <v>22535.599999999999</v>
      </c>
      <c r="C1163" s="733">
        <v>83275.100000000006</v>
      </c>
      <c r="D1163" s="733">
        <v>83275.100000000006</v>
      </c>
      <c r="E1163" s="733">
        <v>60739.500000000007</v>
      </c>
      <c r="F1163" s="733">
        <v>60739.500000000007</v>
      </c>
      <c r="G1163" s="733"/>
      <c r="H1163" s="46"/>
      <c r="I1163" s="46"/>
      <c r="J1163" s="46"/>
      <c r="K1163" s="46"/>
      <c r="L1163" s="46"/>
      <c r="M1163" s="46"/>
      <c r="N1163" s="46"/>
      <c r="O1163" s="46"/>
      <c r="P1163" s="46"/>
      <c r="Q1163" s="46"/>
      <c r="R1163" s="46"/>
      <c r="S1163" s="46"/>
      <c r="T1163" s="46"/>
      <c r="U1163" s="31">
        <v>187017.81035811896</v>
      </c>
      <c r="V1163" s="346">
        <f t="shared" si="120"/>
        <v>12.049975324193323</v>
      </c>
      <c r="W1163" s="346">
        <f t="shared" si="121"/>
        <v>44.527898086571085</v>
      </c>
      <c r="X1163" s="346">
        <f t="shared" si="122"/>
        <v>32.477922762377773</v>
      </c>
      <c r="Y1163" s="31">
        <v>-0.63624936836264112</v>
      </c>
      <c r="Z1163" s="259">
        <v>2.0363100671232814</v>
      </c>
      <c r="AA1163" s="252">
        <f t="shared" si="119"/>
        <v>597780.87685125007</v>
      </c>
      <c r="AB1163" s="252">
        <f t="shared" si="123"/>
        <v>-83263.050024675817</v>
      </c>
      <c r="AC1163" s="252">
        <f t="shared" si="124"/>
        <v>-83230.572101913436</v>
      </c>
      <c r="AD1163" s="252">
        <f t="shared" si="125"/>
        <v>-60707.022077237627</v>
      </c>
      <c r="AE1163" s="252">
        <f t="shared" si="126"/>
        <v>-60740.13624936837</v>
      </c>
      <c r="AF1163" s="273">
        <f t="shared" si="127"/>
        <v>2.0363100671232814</v>
      </c>
    </row>
    <row r="1164" spans="1:32" s="31" customFormat="1" ht="20.100000000000001" customHeight="1">
      <c r="A1164" s="233">
        <v>2003</v>
      </c>
      <c r="B1164" s="733">
        <v>26914.1</v>
      </c>
      <c r="C1164" s="733">
        <v>104074.9</v>
      </c>
      <c r="D1164" s="733">
        <v>104074.9</v>
      </c>
      <c r="E1164" s="733">
        <v>77160.799999999988</v>
      </c>
      <c r="F1164" s="733">
        <v>77160.799999999988</v>
      </c>
      <c r="G1164" s="733"/>
      <c r="H1164" s="46"/>
      <c r="I1164" s="46"/>
      <c r="J1164" s="46"/>
      <c r="K1164" s="46"/>
      <c r="L1164" s="46"/>
      <c r="M1164" s="46"/>
      <c r="N1164" s="46"/>
      <c r="O1164" s="46"/>
      <c r="P1164" s="46"/>
      <c r="Q1164" s="46"/>
      <c r="R1164" s="46"/>
      <c r="S1164" s="46"/>
      <c r="T1164" s="46"/>
      <c r="U1164" s="31">
        <v>222064.04890230001</v>
      </c>
      <c r="V1164" s="346">
        <f t="shared" si="120"/>
        <v>12.119971752762741</v>
      </c>
      <c r="W1164" s="346">
        <f t="shared" si="121"/>
        <v>46.867064036011122</v>
      </c>
      <c r="X1164" s="346">
        <f t="shared" si="122"/>
        <v>34.747092283248378</v>
      </c>
      <c r="Y1164" s="31">
        <v>-0.63624936836264112</v>
      </c>
      <c r="Z1164" s="259">
        <v>2.0363100671232814</v>
      </c>
      <c r="AA1164" s="252" t="e">
        <f>#REF!-B1164</f>
        <v>#REF!</v>
      </c>
      <c r="AB1164" s="252">
        <f t="shared" si="123"/>
        <v>-104062.78002824723</v>
      </c>
      <c r="AC1164" s="252">
        <f t="shared" si="124"/>
        <v>-104028.03293596399</v>
      </c>
      <c r="AD1164" s="252">
        <f t="shared" si="125"/>
        <v>-77126.052907716745</v>
      </c>
      <c r="AE1164" s="252">
        <f t="shared" si="126"/>
        <v>-77161.436249368344</v>
      </c>
      <c r="AF1164" s="273">
        <f t="shared" si="127"/>
        <v>2.0363100671232814</v>
      </c>
    </row>
    <row r="1165" spans="1:32" s="31" customFormat="1" ht="20.100000000000001" customHeight="1">
      <c r="A1165" s="233">
        <v>2004</v>
      </c>
      <c r="B1165" s="733">
        <v>33115</v>
      </c>
      <c r="C1165" s="733">
        <v>141113.5</v>
      </c>
      <c r="D1165" s="733">
        <v>141113.5</v>
      </c>
      <c r="E1165" s="733">
        <v>107998.5</v>
      </c>
      <c r="F1165" s="733">
        <v>107998.5</v>
      </c>
      <c r="G1165" s="733"/>
      <c r="H1165" s="46"/>
      <c r="I1165" s="46"/>
      <c r="J1165" s="46"/>
      <c r="K1165" s="46"/>
      <c r="L1165" s="46"/>
      <c r="M1165" s="46"/>
      <c r="N1165" s="46"/>
      <c r="O1165" s="46"/>
      <c r="P1165" s="46"/>
      <c r="Q1165" s="46"/>
      <c r="R1165" s="46"/>
      <c r="S1165" s="46"/>
      <c r="T1165" s="46"/>
      <c r="U1165" s="31">
        <v>291134.94220200001</v>
      </c>
      <c r="V1165" s="346">
        <f t="shared" si="120"/>
        <v>11.374450538136919</v>
      </c>
      <c r="W1165" s="346">
        <f t="shared" si="121"/>
        <v>48.470135165737105</v>
      </c>
      <c r="X1165" s="346">
        <f t="shared" si="122"/>
        <v>37.095684627600185</v>
      </c>
      <c r="Y1165" s="31">
        <v>-0.63624936836264112</v>
      </c>
      <c r="Z1165" s="259">
        <v>2.0363100671232814</v>
      </c>
      <c r="AA1165" s="252" t="e">
        <f>#REF!-B1165</f>
        <v>#REF!</v>
      </c>
      <c r="AB1165" s="252">
        <f t="shared" si="123"/>
        <v>-141102.12554946187</v>
      </c>
      <c r="AC1165" s="252">
        <f t="shared" si="124"/>
        <v>-141065.02986483427</v>
      </c>
      <c r="AD1165" s="252">
        <f t="shared" si="125"/>
        <v>-107961.40431537241</v>
      </c>
      <c r="AE1165" s="252">
        <f t="shared" si="126"/>
        <v>-107999.13624936836</v>
      </c>
      <c r="AF1165" s="273">
        <f t="shared" si="127"/>
        <v>2.0363100671232814</v>
      </c>
    </row>
    <row r="1166" spans="1:32" s="31" customFormat="1" ht="20.100000000000001" customHeight="1">
      <c r="A1166" s="233">
        <v>2005</v>
      </c>
      <c r="B1166" s="733">
        <v>35214.300000000003</v>
      </c>
      <c r="C1166" s="733">
        <v>195819.63666159048</v>
      </c>
      <c r="D1166" s="733">
        <v>191125</v>
      </c>
      <c r="E1166" s="733">
        <v>160605.3366615905</v>
      </c>
      <c r="F1166" s="733">
        <v>155911</v>
      </c>
      <c r="G1166" s="733"/>
      <c r="H1166" s="46"/>
      <c r="I1166" s="46"/>
      <c r="J1166" s="46"/>
      <c r="K1166" s="46"/>
      <c r="L1166" s="46"/>
      <c r="M1166" s="46"/>
      <c r="N1166" s="46"/>
      <c r="O1166" s="46"/>
      <c r="P1166" s="46"/>
      <c r="Q1166" s="46"/>
      <c r="R1166" s="46"/>
      <c r="S1166" s="46"/>
      <c r="T1166" s="46"/>
      <c r="U1166" s="31">
        <v>383430.31921300001</v>
      </c>
      <c r="V1166" s="346">
        <f t="shared" si="120"/>
        <v>9.1840155135040451</v>
      </c>
      <c r="W1166" s="346">
        <f t="shared" si="121"/>
        <v>49.846084261747656</v>
      </c>
      <c r="X1166" s="346">
        <f t="shared" si="122"/>
        <v>40.662146989317662</v>
      </c>
      <c r="Y1166" s="31">
        <v>-0.63624936836264112</v>
      </c>
      <c r="Z1166" s="259">
        <v>2.0363100671232814</v>
      </c>
      <c r="AA1166" s="252" t="e">
        <f>#REF!-B1166</f>
        <v>#REF!</v>
      </c>
      <c r="AB1166" s="252">
        <f t="shared" si="123"/>
        <v>-195810.45264607697</v>
      </c>
      <c r="AC1166" s="252">
        <f t="shared" si="124"/>
        <v>-191075.15391573825</v>
      </c>
      <c r="AD1166" s="252">
        <f t="shared" si="125"/>
        <v>-160564.67451460118</v>
      </c>
      <c r="AE1166" s="252">
        <f t="shared" si="126"/>
        <v>-155911.63624936837</v>
      </c>
      <c r="AF1166" s="273">
        <f t="shared" si="127"/>
        <v>2.0363100671232814</v>
      </c>
    </row>
    <row r="1167" spans="1:32" s="31" customFormat="1" ht="20.100000000000001" customHeight="1">
      <c r="A1167" s="233">
        <v>2006</v>
      </c>
      <c r="B1167" s="733">
        <v>45697.914200000007</v>
      </c>
      <c r="C1167" s="733">
        <v>251345.83523639059</v>
      </c>
      <c r="D1167" s="733">
        <v>251345.83523639059</v>
      </c>
      <c r="E1167" s="733">
        <v>205647.92103639059</v>
      </c>
      <c r="F1167" s="733">
        <v>205647.92103639059</v>
      </c>
      <c r="G1167" s="733"/>
      <c r="H1167" s="46"/>
      <c r="I1167" s="46"/>
      <c r="J1167" s="46"/>
      <c r="K1167" s="46"/>
      <c r="L1167" s="46"/>
      <c r="M1167" s="46"/>
      <c r="N1167" s="46"/>
      <c r="O1167" s="46"/>
      <c r="P1167" s="46"/>
      <c r="Q1167" s="46"/>
      <c r="R1167" s="46"/>
      <c r="S1167" s="46"/>
      <c r="T1167" s="46"/>
      <c r="U1167" s="31">
        <v>492249.534591</v>
      </c>
      <c r="V1167" s="346">
        <f t="shared" si="120"/>
        <v>9.283485506587521</v>
      </c>
      <c r="W1167" s="346">
        <f t="shared" si="121"/>
        <v>51.06065472367154</v>
      </c>
      <c r="X1167" s="346">
        <f t="shared" si="122"/>
        <v>41.777169217084015</v>
      </c>
      <c r="Y1167" s="31">
        <v>-0.63624936836264112</v>
      </c>
      <c r="Z1167" s="259">
        <v>2.0363100671232814</v>
      </c>
      <c r="AA1167" s="252" t="e">
        <f>#REF!-B1167</f>
        <v>#REF!</v>
      </c>
      <c r="AB1167" s="252">
        <f t="shared" si="123"/>
        <v>-251336.55175088401</v>
      </c>
      <c r="AC1167" s="252">
        <f t="shared" si="124"/>
        <v>-251294.77458166692</v>
      </c>
      <c r="AD1167" s="252">
        <f t="shared" si="125"/>
        <v>-205606.14386717349</v>
      </c>
      <c r="AE1167" s="252">
        <f t="shared" si="126"/>
        <v>-205648.55728575896</v>
      </c>
      <c r="AF1167" s="273">
        <f t="shared" si="127"/>
        <v>2.0363100671232814</v>
      </c>
    </row>
    <row r="1168" spans="1:32" s="31" customFormat="1" ht="20.100000000000001" customHeight="1">
      <c r="A1168" s="233">
        <v>2007</v>
      </c>
      <c r="B1168" s="733">
        <v>63342.806100000002</v>
      </c>
      <c r="C1168" s="733">
        <v>274278.35402637231</v>
      </c>
      <c r="D1168" s="733">
        <v>274278.35402637231</v>
      </c>
      <c r="E1168" s="733">
        <v>210935.54792637232</v>
      </c>
      <c r="F1168" s="733">
        <v>210935.54792637232</v>
      </c>
      <c r="G1168" s="733"/>
      <c r="H1168" s="46"/>
      <c r="I1168" s="46"/>
      <c r="J1168" s="46"/>
      <c r="K1168" s="46"/>
      <c r="L1168" s="46"/>
      <c r="M1168" s="46"/>
      <c r="N1168" s="46"/>
      <c r="O1168" s="46"/>
      <c r="P1168" s="46"/>
      <c r="Q1168" s="46"/>
      <c r="R1168" s="46"/>
      <c r="S1168" s="46"/>
      <c r="T1168" s="46"/>
      <c r="U1168" s="31">
        <v>545367.39</v>
      </c>
      <c r="V1168" s="346">
        <f t="shared" si="120"/>
        <v>11.614703640421185</v>
      </c>
      <c r="W1168" s="346">
        <f t="shared" si="121"/>
        <v>50.292400876108914</v>
      </c>
      <c r="X1168" s="346">
        <f t="shared" si="122"/>
        <v>38.677697235687731</v>
      </c>
      <c r="Y1168" s="31">
        <v>-0.63624936836264112</v>
      </c>
      <c r="Z1168" s="259">
        <v>2.0363100671232814</v>
      </c>
      <c r="AA1168" s="252" t="e">
        <f>#REF!-B1168</f>
        <v>#REF!</v>
      </c>
      <c r="AB1168" s="252">
        <f t="shared" si="123"/>
        <v>-274266.73932273191</v>
      </c>
      <c r="AC1168" s="252">
        <f t="shared" si="124"/>
        <v>-274228.06162549619</v>
      </c>
      <c r="AD1168" s="252">
        <f t="shared" si="125"/>
        <v>-210896.87022913664</v>
      </c>
      <c r="AE1168" s="252">
        <f t="shared" si="126"/>
        <v>-210936.18417574069</v>
      </c>
      <c r="AF1168" s="273">
        <f t="shared" si="127"/>
        <v>2.0363100671232814</v>
      </c>
    </row>
    <row r="1169" spans="1:32" s="31" customFormat="1" ht="20.100000000000001" customHeight="1">
      <c r="A1169" s="233">
        <v>2008</v>
      </c>
      <c r="B1169" s="733">
        <v>90277</v>
      </c>
      <c r="C1169" s="733">
        <v>372844.91346716584</v>
      </c>
      <c r="D1169" s="733">
        <v>372844.91346716584</v>
      </c>
      <c r="E1169" s="733">
        <v>282567.91346716584</v>
      </c>
      <c r="F1169" s="733">
        <v>282567.91346716584</v>
      </c>
      <c r="G1169" s="733"/>
      <c r="H1169" s="46"/>
      <c r="I1169" s="46"/>
      <c r="J1169" s="46"/>
      <c r="K1169" s="46"/>
      <c r="L1169" s="46"/>
      <c r="M1169" s="46"/>
      <c r="N1169" s="46"/>
      <c r="O1169" s="46"/>
      <c r="P1169" s="46"/>
      <c r="Q1169" s="46"/>
      <c r="R1169" s="46"/>
      <c r="S1169" s="46"/>
      <c r="T1169" s="46"/>
      <c r="U1169" s="31">
        <v>705159.12021122966</v>
      </c>
      <c r="V1169" s="346">
        <f t="shared" si="120"/>
        <v>12.802358703516111</v>
      </c>
      <c r="W1169" s="346">
        <f t="shared" si="121"/>
        <v>52.873869567975028</v>
      </c>
      <c r="X1169" s="346">
        <f t="shared" si="122"/>
        <v>40.071510864458922</v>
      </c>
      <c r="Y1169" s="31">
        <v>-0.63624936836264112</v>
      </c>
      <c r="Z1169" s="259">
        <v>2.0363100671232814</v>
      </c>
      <c r="AA1169" s="252" t="e">
        <f>#REF!-B1169</f>
        <v>#REF!</v>
      </c>
      <c r="AB1169" s="252">
        <f t="shared" si="123"/>
        <v>-372832.11110846233</v>
      </c>
      <c r="AC1169" s="252">
        <f t="shared" si="124"/>
        <v>-372792.03959759785</v>
      </c>
      <c r="AD1169" s="252">
        <f t="shared" si="125"/>
        <v>-282527.84195630136</v>
      </c>
      <c r="AE1169" s="252">
        <f t="shared" si="126"/>
        <v>-282568.54971653421</v>
      </c>
      <c r="AF1169" s="273">
        <f t="shared" si="127"/>
        <v>2.0363100671232814</v>
      </c>
    </row>
    <row r="1170" spans="1:32" s="31" customFormat="1" ht="20.100000000000001" customHeight="1">
      <c r="A1170" s="233">
        <v>2009</v>
      </c>
      <c r="B1170" s="733">
        <v>93872.2</v>
      </c>
      <c r="C1170" s="733">
        <v>214827.21215766389</v>
      </c>
      <c r="D1170" s="733">
        <v>214827.21215766389</v>
      </c>
      <c r="E1170" s="733">
        <v>120955.01215766389</v>
      </c>
      <c r="F1170" s="733">
        <v>120955.01215766389</v>
      </c>
      <c r="G1170" s="733"/>
      <c r="H1170" s="46"/>
      <c r="I1170" s="46"/>
      <c r="J1170" s="46"/>
      <c r="K1170" s="46"/>
      <c r="L1170" s="46"/>
      <c r="M1170" s="46"/>
      <c r="N1170" s="46"/>
      <c r="O1170" s="46"/>
      <c r="P1170" s="46"/>
      <c r="Q1170" s="46"/>
      <c r="R1170" s="46"/>
      <c r="S1170" s="46"/>
      <c r="T1170" s="46"/>
      <c r="U1170" s="31">
        <v>535310.82681124576</v>
      </c>
      <c r="V1170" s="346">
        <f t="shared" si="120"/>
        <v>17.536017449746065</v>
      </c>
      <c r="W1170" s="346">
        <f t="shared" si="121"/>
        <v>40.131303421855399</v>
      </c>
      <c r="X1170" s="346">
        <f t="shared" si="122"/>
        <v>22.595285972109334</v>
      </c>
      <c r="Y1170" s="31">
        <v>-0.63624936836264112</v>
      </c>
      <c r="Z1170" s="259">
        <v>2.0363100671232814</v>
      </c>
      <c r="AA1170" s="252" t="e">
        <f>#REF!-B1170</f>
        <v>#REF!</v>
      </c>
      <c r="AB1170" s="252">
        <f t="shared" si="123"/>
        <v>-214809.67614021414</v>
      </c>
      <c r="AC1170" s="252">
        <f t="shared" si="124"/>
        <v>-214787.08085424203</v>
      </c>
      <c r="AD1170" s="252">
        <f t="shared" si="125"/>
        <v>-120932.41687169178</v>
      </c>
      <c r="AE1170" s="252">
        <f t="shared" si="126"/>
        <v>-120955.64840703225</v>
      </c>
      <c r="AF1170" s="273">
        <f t="shared" si="127"/>
        <v>2.0363100671232814</v>
      </c>
    </row>
    <row r="1171" spans="1:32" s="31" customFormat="1" ht="20.100000000000001" customHeight="1">
      <c r="A1171" s="233">
        <v>2010</v>
      </c>
      <c r="B1171" s="733">
        <v>86574.1</v>
      </c>
      <c r="C1171" s="733">
        <v>300707.93517219246</v>
      </c>
      <c r="D1171" s="733" t="s">
        <v>295</v>
      </c>
      <c r="E1171" s="733">
        <v>214133.83517219246</v>
      </c>
      <c r="F1171" s="733" t="s">
        <v>294</v>
      </c>
      <c r="G1171" s="733"/>
      <c r="H1171" s="46"/>
      <c r="I1171" s="46"/>
      <c r="J1171" s="46"/>
      <c r="K1171" s="46"/>
      <c r="L1171" s="46"/>
      <c r="M1171" s="46"/>
      <c r="N1171" s="46"/>
      <c r="O1171" s="46"/>
      <c r="P1171" s="46"/>
      <c r="Q1171" s="46"/>
      <c r="R1171" s="46"/>
      <c r="S1171" s="46"/>
      <c r="T1171" s="46"/>
      <c r="U1171" s="31">
        <v>620316.47685125005</v>
      </c>
      <c r="V1171" s="346">
        <f t="shared" si="120"/>
        <v>13.956440499445286</v>
      </c>
      <c r="W1171" s="346" t="e">
        <f t="shared" si="121"/>
        <v>#VALUE!</v>
      </c>
      <c r="X1171" s="346" t="e">
        <f t="shared" si="122"/>
        <v>#VALUE!</v>
      </c>
      <c r="Y1171" s="31">
        <v>-0.63624936836264112</v>
      </c>
      <c r="Z1171" s="259">
        <v>2.0363100671232814</v>
      </c>
      <c r="AA1171" s="252" t="e">
        <f>#REF!-B1171</f>
        <v>#REF!</v>
      </c>
      <c r="AB1171" s="252">
        <f t="shared" si="123"/>
        <v>-300693.978731693</v>
      </c>
      <c r="AC1171" s="252" t="e">
        <f t="shared" si="124"/>
        <v>#VALUE!</v>
      </c>
      <c r="AD1171" s="252" t="e">
        <f t="shared" si="125"/>
        <v>#VALUE!</v>
      </c>
      <c r="AE1171" s="252" t="e">
        <f t="shared" si="126"/>
        <v>#VALUE!</v>
      </c>
      <c r="AF1171" s="273">
        <f t="shared" si="127"/>
        <v>2.0363100671232814</v>
      </c>
    </row>
    <row r="1172" spans="1:32" s="31" customFormat="1" ht="20.100000000000001" customHeight="1">
      <c r="A1172" s="710" t="s">
        <v>59</v>
      </c>
      <c r="B1172" s="711"/>
      <c r="C1172" s="711"/>
      <c r="D1172" s="711"/>
      <c r="E1172" s="711"/>
      <c r="F1172" s="711"/>
      <c r="G1172" s="712"/>
      <c r="H1172" s="364"/>
      <c r="I1172" s="364"/>
      <c r="J1172" s="364"/>
      <c r="K1172" s="364"/>
      <c r="L1172" s="364"/>
      <c r="M1172" s="364"/>
      <c r="N1172" s="364"/>
      <c r="O1172" s="364"/>
      <c r="P1172" s="364"/>
      <c r="Q1172" s="364"/>
      <c r="R1172" s="364"/>
      <c r="S1172" s="364"/>
      <c r="T1172" s="364"/>
      <c r="U1172" s="31">
        <v>20.026704318898595</v>
      </c>
      <c r="V1172" s="31">
        <v>2.0580889206743649</v>
      </c>
      <c r="W1172" s="31">
        <v>28.876374078653896</v>
      </c>
      <c r="X1172" s="31">
        <v>10.800000000000011</v>
      </c>
      <c r="Y1172" s="31">
        <v>-0.63624936836264112</v>
      </c>
      <c r="Z1172" s="259">
        <v>2.0363100671232814</v>
      </c>
      <c r="AA1172" s="252">
        <f t="shared" ref="AA1172:AA1183" si="128">U1172-B1172</f>
        <v>20.026704318898595</v>
      </c>
      <c r="AB1172" s="252">
        <f t="shared" si="123"/>
        <v>2.0580889206743649</v>
      </c>
      <c r="AC1172" s="252">
        <f t="shared" si="124"/>
        <v>28.876374078653896</v>
      </c>
      <c r="AD1172" s="252">
        <f t="shared" si="125"/>
        <v>10.800000000000011</v>
      </c>
      <c r="AE1172" s="252">
        <f t="shared" si="126"/>
        <v>-0.63624936836264112</v>
      </c>
      <c r="AF1172" s="273">
        <f t="shared" si="127"/>
        <v>2.0363100671232814</v>
      </c>
    </row>
    <row r="1173" spans="1:32" s="31" customFormat="1" ht="20.100000000000001" customHeight="1">
      <c r="A1173" s="206"/>
      <c r="B1173" s="734">
        <f>B1171/B1123*100-100</f>
        <v>239054.97237569062</v>
      </c>
      <c r="C1173" s="734">
        <f t="shared" ref="C1173:G1173" si="129">C1171/C1131*100-100</f>
        <v>14865.805761817173</v>
      </c>
      <c r="D1173" s="734">
        <f>300702/D1123*100-100</f>
        <v>649364.36285097199</v>
      </c>
      <c r="E1173" s="734">
        <f t="shared" si="129"/>
        <v>12823.763363642491</v>
      </c>
      <c r="F1173" s="734">
        <f>214128/F1123*100-100</f>
        <v>2119979.207920793</v>
      </c>
      <c r="G1173" s="734" t="e">
        <f t="shared" si="129"/>
        <v>#DIV/0!</v>
      </c>
      <c r="H1173" s="228"/>
      <c r="I1173" s="228"/>
      <c r="J1173" s="228"/>
      <c r="K1173" s="228"/>
      <c r="L1173" s="228"/>
      <c r="M1173" s="228"/>
      <c r="N1173" s="228"/>
      <c r="O1173" s="228"/>
      <c r="P1173" s="228"/>
      <c r="Q1173" s="228"/>
      <c r="R1173" s="228"/>
      <c r="S1173" s="228"/>
      <c r="T1173" s="228"/>
      <c r="U1173" s="31">
        <v>20.026704318898595</v>
      </c>
      <c r="V1173" s="31">
        <v>2.0580889206743649</v>
      </c>
      <c r="W1173" s="31">
        <v>28.876374078653896</v>
      </c>
      <c r="X1173" s="31">
        <v>10.800000000000011</v>
      </c>
      <c r="Y1173" s="31">
        <v>-0.63624936836264112</v>
      </c>
      <c r="Z1173" s="259">
        <v>2.0363100671232814</v>
      </c>
      <c r="AA1173" s="252">
        <f t="shared" si="128"/>
        <v>-239034.94567137171</v>
      </c>
      <c r="AB1173" s="252">
        <f t="shared" si="123"/>
        <v>-14863.747672896499</v>
      </c>
      <c r="AC1173" s="252">
        <f t="shared" si="124"/>
        <v>-649335.4864768933</v>
      </c>
      <c r="AD1173" s="252">
        <f t="shared" si="125"/>
        <v>-12812.963363642491</v>
      </c>
      <c r="AE1173" s="252">
        <f t="shared" si="126"/>
        <v>-2119979.8441701615</v>
      </c>
      <c r="AF1173" s="273" t="e">
        <f t="shared" si="127"/>
        <v>#DIV/0!</v>
      </c>
    </row>
    <row r="1174" spans="1:32" s="6" customFormat="1" ht="15" customHeight="1">
      <c r="A1174" s="717" t="s">
        <v>291</v>
      </c>
      <c r="B1174" s="718"/>
      <c r="C1174" s="718"/>
      <c r="D1174" s="718"/>
      <c r="E1174" s="718"/>
      <c r="F1174" s="718"/>
      <c r="G1174" s="718"/>
      <c r="H1174" s="371"/>
      <c r="I1174" s="371"/>
      <c r="J1174" s="371"/>
      <c r="K1174" s="371"/>
      <c r="L1174" s="371"/>
      <c r="M1174" s="371"/>
      <c r="N1174" s="371"/>
      <c r="O1174" s="371"/>
      <c r="P1174" s="371"/>
      <c r="Q1174" s="371"/>
      <c r="R1174" s="371"/>
      <c r="S1174" s="371"/>
      <c r="T1174" s="371"/>
      <c r="U1174" s="109">
        <v>20.026704318898595</v>
      </c>
      <c r="V1174" s="109">
        <v>2.0580889206743649</v>
      </c>
      <c r="W1174" s="109">
        <v>28.876374078653896</v>
      </c>
      <c r="X1174" s="109">
        <v>10.800000000000011</v>
      </c>
      <c r="Y1174" s="109">
        <v>-0.63624936836264112</v>
      </c>
      <c r="Z1174" s="365">
        <v>2.0363100671232814</v>
      </c>
      <c r="AA1174" s="366">
        <f t="shared" si="128"/>
        <v>20.026704318898595</v>
      </c>
      <c r="AB1174" s="366">
        <f t="shared" si="123"/>
        <v>2.0580889206743649</v>
      </c>
      <c r="AC1174" s="366">
        <f t="shared" si="124"/>
        <v>28.876374078653896</v>
      </c>
      <c r="AD1174" s="366">
        <f t="shared" si="125"/>
        <v>10.800000000000011</v>
      </c>
      <c r="AE1174" s="366">
        <f t="shared" si="126"/>
        <v>-0.63624936836264112</v>
      </c>
      <c r="AF1174" s="367">
        <f t="shared" si="127"/>
        <v>2.0363100671232814</v>
      </c>
    </row>
    <row r="1175" spans="1:32" s="6" customFormat="1" ht="15" customHeight="1">
      <c r="A1175" s="336" t="s">
        <v>292</v>
      </c>
      <c r="B1175" s="295"/>
      <c r="C1175" s="295"/>
      <c r="D1175" s="295"/>
      <c r="E1175" s="296"/>
      <c r="F1175" s="296"/>
      <c r="G1175" s="295"/>
      <c r="H1175" s="295"/>
      <c r="I1175" s="295"/>
      <c r="J1175" s="295"/>
      <c r="K1175" s="295"/>
      <c r="L1175" s="295"/>
      <c r="M1175" s="295"/>
      <c r="N1175" s="295"/>
      <c r="O1175" s="295"/>
      <c r="P1175" s="295"/>
      <c r="Q1175" s="295"/>
      <c r="R1175" s="295"/>
      <c r="S1175" s="295"/>
      <c r="T1175" s="295"/>
      <c r="U1175" s="109">
        <v>20.026704318898595</v>
      </c>
      <c r="V1175" s="109">
        <v>2.0580889206743649</v>
      </c>
      <c r="W1175" s="109">
        <v>28.876374078653896</v>
      </c>
      <c r="X1175" s="109">
        <v>10.800000000000011</v>
      </c>
      <c r="Y1175" s="109">
        <v>-0.63624936836264112</v>
      </c>
      <c r="Z1175" s="365">
        <v>2.0363100671232814</v>
      </c>
      <c r="AA1175" s="366">
        <f t="shared" si="128"/>
        <v>20.026704318898595</v>
      </c>
      <c r="AB1175" s="366">
        <f t="shared" si="123"/>
        <v>2.0580889206743649</v>
      </c>
      <c r="AC1175" s="366">
        <f t="shared" si="124"/>
        <v>28.876374078653896</v>
      </c>
      <c r="AD1175" s="366">
        <f t="shared" si="125"/>
        <v>10.800000000000011</v>
      </c>
      <c r="AE1175" s="366">
        <f t="shared" si="126"/>
        <v>-0.63624936836264112</v>
      </c>
      <c r="AF1175" s="367">
        <f t="shared" si="127"/>
        <v>2.0363100671232814</v>
      </c>
    </row>
    <row r="1176" spans="1:32" s="6" customFormat="1" ht="15" customHeight="1">
      <c r="A1176" s="368" t="s">
        <v>308</v>
      </c>
      <c r="B1176" s="303"/>
      <c r="C1176" s="303"/>
      <c r="D1176" s="304"/>
      <c r="E1176" s="304"/>
      <c r="F1176" s="302"/>
      <c r="G1176" s="302"/>
      <c r="H1176" s="302"/>
      <c r="I1176" s="302"/>
      <c r="J1176" s="302"/>
      <c r="K1176" s="302"/>
      <c r="L1176" s="302"/>
      <c r="M1176" s="302"/>
      <c r="N1176" s="302"/>
      <c r="O1176" s="302"/>
      <c r="P1176" s="302"/>
      <c r="Q1176" s="302"/>
      <c r="R1176" s="302"/>
      <c r="S1176" s="302"/>
      <c r="T1176" s="302"/>
      <c r="U1176" s="109">
        <v>20.026704318898595</v>
      </c>
      <c r="V1176" s="109">
        <v>2.0580889206743649</v>
      </c>
      <c r="W1176" s="109">
        <v>28.876374078653896</v>
      </c>
      <c r="X1176" s="109">
        <v>10.800000000000011</v>
      </c>
      <c r="Y1176" s="109">
        <v>-0.63624936836264112</v>
      </c>
      <c r="Z1176" s="365">
        <v>2.0363100671232814</v>
      </c>
      <c r="AA1176" s="366">
        <f t="shared" si="128"/>
        <v>20.026704318898595</v>
      </c>
      <c r="AB1176" s="366">
        <f t="shared" si="123"/>
        <v>2.0580889206743649</v>
      </c>
      <c r="AC1176" s="366">
        <f t="shared" si="124"/>
        <v>28.876374078653896</v>
      </c>
      <c r="AD1176" s="366">
        <f t="shared" si="125"/>
        <v>10.800000000000011</v>
      </c>
      <c r="AE1176" s="366">
        <f t="shared" si="126"/>
        <v>-0.63624936836264112</v>
      </c>
      <c r="AF1176" s="367">
        <f t="shared" si="127"/>
        <v>2.0363100671232814</v>
      </c>
    </row>
    <row r="1177" spans="1:32" s="6" customFormat="1" ht="39.950000000000003" customHeight="1">
      <c r="A1177" s="707" t="s">
        <v>199</v>
      </c>
      <c r="B1177" s="707"/>
      <c r="C1177" s="707"/>
      <c r="D1177" s="707"/>
      <c r="E1177" s="707"/>
      <c r="F1177" s="707"/>
      <c r="G1177" s="707"/>
      <c r="H1177" s="372"/>
      <c r="I1177" s="372"/>
      <c r="J1177" s="372"/>
      <c r="K1177" s="372"/>
      <c r="L1177" s="372"/>
      <c r="M1177" s="372"/>
      <c r="N1177" s="372"/>
      <c r="O1177" s="372"/>
      <c r="P1177" s="372"/>
      <c r="Q1177" s="372"/>
      <c r="R1177" s="372"/>
      <c r="S1177" s="372"/>
      <c r="T1177" s="372"/>
      <c r="U1177" s="109">
        <v>20.026704318898595</v>
      </c>
      <c r="V1177" s="109">
        <v>2.0580889206743649</v>
      </c>
      <c r="W1177" s="109">
        <v>28.876374078653896</v>
      </c>
      <c r="X1177" s="109">
        <v>10.800000000000011</v>
      </c>
      <c r="Y1177" s="109">
        <v>-0.63624936836264112</v>
      </c>
      <c r="Z1177" s="365">
        <v>2.0363100671232814</v>
      </c>
      <c r="AA1177" s="366">
        <f t="shared" si="128"/>
        <v>20.026704318898595</v>
      </c>
      <c r="AB1177" s="366">
        <f t="shared" si="123"/>
        <v>2.0580889206743649</v>
      </c>
      <c r="AC1177" s="366">
        <f t="shared" si="124"/>
        <v>28.876374078653896</v>
      </c>
      <c r="AD1177" s="366">
        <f t="shared" si="125"/>
        <v>10.800000000000011</v>
      </c>
      <c r="AE1177" s="366">
        <f t="shared" si="126"/>
        <v>-0.63624936836264112</v>
      </c>
      <c r="AF1177" s="367">
        <f t="shared" si="127"/>
        <v>2.0363100671232814</v>
      </c>
    </row>
    <row r="1178" spans="1:32" s="6" customFormat="1" ht="15" customHeight="1">
      <c r="A1178" s="369" t="s">
        <v>60</v>
      </c>
      <c r="B1178" s="306"/>
      <c r="C1178" s="306"/>
      <c r="D1178" s="306"/>
      <c r="E1178" s="307"/>
      <c r="F1178" s="307"/>
      <c r="G1178" s="307"/>
      <c r="H1178" s="307"/>
      <c r="I1178" s="307"/>
      <c r="J1178" s="307"/>
      <c r="K1178" s="307"/>
      <c r="L1178" s="307"/>
      <c r="M1178" s="307"/>
      <c r="N1178" s="307"/>
      <c r="O1178" s="307"/>
      <c r="P1178" s="307"/>
      <c r="Q1178" s="307"/>
      <c r="R1178" s="307"/>
      <c r="S1178" s="307"/>
      <c r="T1178" s="307"/>
      <c r="U1178" s="109">
        <v>20.026704318898595</v>
      </c>
      <c r="V1178" s="109">
        <v>2.0580889206743649</v>
      </c>
      <c r="W1178" s="109">
        <v>28.876374078653896</v>
      </c>
      <c r="X1178" s="109">
        <v>10.800000000000011</v>
      </c>
      <c r="Y1178" s="109">
        <v>-0.63624936836264112</v>
      </c>
      <c r="Z1178" s="365">
        <v>2.0363100671232814</v>
      </c>
      <c r="AA1178" s="366">
        <f t="shared" si="128"/>
        <v>20.026704318898595</v>
      </c>
      <c r="AB1178" s="366">
        <f t="shared" si="123"/>
        <v>2.0580889206743649</v>
      </c>
      <c r="AC1178" s="366">
        <f t="shared" si="124"/>
        <v>28.876374078653896</v>
      </c>
      <c r="AD1178" s="366">
        <f t="shared" si="125"/>
        <v>10.800000000000011</v>
      </c>
      <c r="AE1178" s="366">
        <f t="shared" si="126"/>
        <v>-0.63624936836264112</v>
      </c>
      <c r="AF1178" s="367">
        <f t="shared" si="127"/>
        <v>2.0363100671232814</v>
      </c>
    </row>
    <row r="1179" spans="1:32" ht="15" customHeight="1">
      <c r="A1179" s="300"/>
      <c r="B1179" s="301"/>
      <c r="C1179" s="301"/>
      <c r="D1179" s="302"/>
      <c r="E1179" s="302"/>
      <c r="F1179" s="302"/>
      <c r="G1179" s="302"/>
      <c r="H1179" s="302"/>
      <c r="I1179" s="302"/>
      <c r="J1179" s="302"/>
      <c r="K1179" s="302"/>
      <c r="L1179" s="302"/>
      <c r="M1179" s="302"/>
      <c r="N1179" s="302"/>
      <c r="O1179" s="302"/>
      <c r="P1179" s="302"/>
      <c r="Q1179" s="302"/>
      <c r="R1179" s="302"/>
      <c r="S1179" s="302"/>
      <c r="T1179" s="302"/>
      <c r="U1179" s="31">
        <v>20.026704318898595</v>
      </c>
      <c r="V1179" s="31">
        <v>2.0580889206743649</v>
      </c>
      <c r="W1179" s="31">
        <v>28.876374078653896</v>
      </c>
      <c r="X1179" s="31">
        <v>10.800000000000011</v>
      </c>
      <c r="Y1179" s="31">
        <v>-0.63624936836264112</v>
      </c>
      <c r="Z1179" s="259">
        <v>2.0363100671232814</v>
      </c>
      <c r="AA1179" s="252">
        <f t="shared" si="128"/>
        <v>20.026704318898595</v>
      </c>
      <c r="AB1179" s="252">
        <f t="shared" si="123"/>
        <v>2.0580889206743649</v>
      </c>
      <c r="AC1179" s="252">
        <f t="shared" si="124"/>
        <v>28.876374078653896</v>
      </c>
      <c r="AD1179" s="252">
        <f t="shared" si="125"/>
        <v>10.800000000000011</v>
      </c>
      <c r="AE1179" s="252">
        <f t="shared" si="126"/>
        <v>-0.63624936836264112</v>
      </c>
      <c r="AF1179" s="273">
        <f t="shared" si="127"/>
        <v>2.0363100671232814</v>
      </c>
    </row>
    <row r="1180" spans="1:32" ht="24.95" customHeight="1">
      <c r="A1180" s="149" t="s">
        <v>247</v>
      </c>
      <c r="B1180" s="86"/>
      <c r="C1180" s="86"/>
      <c r="D1180" s="86"/>
      <c r="E1180" s="302"/>
      <c r="F1180" s="302"/>
      <c r="G1180" s="302"/>
      <c r="H1180" s="302"/>
      <c r="I1180" s="302"/>
      <c r="J1180" s="302"/>
      <c r="K1180" s="302"/>
      <c r="L1180" s="302"/>
      <c r="M1180" s="302"/>
      <c r="N1180" s="302"/>
      <c r="O1180" s="302"/>
      <c r="P1180" s="302"/>
      <c r="Q1180" s="302"/>
      <c r="R1180" s="302"/>
      <c r="S1180" s="302"/>
      <c r="T1180" s="302"/>
      <c r="U1180" s="31">
        <v>20.026704318898595</v>
      </c>
      <c r="V1180" s="31">
        <v>2.0580889206743649</v>
      </c>
      <c r="W1180" s="31">
        <v>28.876374078653896</v>
      </c>
      <c r="X1180" s="31">
        <v>10.800000000000011</v>
      </c>
      <c r="Y1180" s="31">
        <v>-0.63624936836264112</v>
      </c>
      <c r="Z1180" s="259">
        <v>2.0363100671232814</v>
      </c>
      <c r="AA1180" s="252">
        <f t="shared" si="128"/>
        <v>20.026704318898595</v>
      </c>
      <c r="AB1180" s="252">
        <f t="shared" si="123"/>
        <v>2.0580889206743649</v>
      </c>
      <c r="AC1180" s="252">
        <f t="shared" si="124"/>
        <v>28.876374078653896</v>
      </c>
      <c r="AD1180" s="252">
        <f t="shared" si="125"/>
        <v>10.800000000000011</v>
      </c>
      <c r="AE1180" s="252">
        <f t="shared" si="126"/>
        <v>-0.63624936836264112</v>
      </c>
      <c r="AF1180" s="273">
        <f t="shared" si="127"/>
        <v>2.0363100671232814</v>
      </c>
    </row>
    <row r="1181" spans="1:32" s="37" customFormat="1" ht="15" customHeight="1">
      <c r="A1181" s="729" t="s">
        <v>36</v>
      </c>
      <c r="B1181" s="729"/>
      <c r="C1181" s="113"/>
      <c r="D1181" s="113"/>
      <c r="E1181" s="331"/>
      <c r="F1181" s="331"/>
      <c r="G1181" s="331"/>
      <c r="H1181" s="331"/>
      <c r="I1181" s="331"/>
      <c r="J1181" s="331"/>
      <c r="K1181" s="331"/>
      <c r="L1181" s="331"/>
      <c r="M1181" s="331"/>
      <c r="N1181" s="331"/>
      <c r="O1181" s="331"/>
      <c r="P1181" s="331"/>
      <c r="Q1181" s="331"/>
      <c r="R1181" s="331"/>
      <c r="S1181" s="331"/>
      <c r="T1181" s="331"/>
      <c r="U1181" s="37">
        <v>20.026704318898595</v>
      </c>
      <c r="V1181" s="37">
        <v>2.0580889206743649</v>
      </c>
      <c r="W1181" s="37">
        <v>28.876374078653896</v>
      </c>
      <c r="X1181" s="37">
        <v>10.800000000000011</v>
      </c>
      <c r="Y1181" s="37">
        <v>-0.63624936836264112</v>
      </c>
      <c r="Z1181" s="265">
        <v>2.0363100671232814</v>
      </c>
      <c r="AA1181" s="274">
        <f t="shared" si="128"/>
        <v>20.026704318898595</v>
      </c>
      <c r="AB1181" s="274">
        <f t="shared" si="123"/>
        <v>2.0580889206743649</v>
      </c>
      <c r="AC1181" s="274">
        <f t="shared" si="124"/>
        <v>28.876374078653896</v>
      </c>
      <c r="AD1181" s="274">
        <f t="shared" si="125"/>
        <v>10.800000000000011</v>
      </c>
      <c r="AE1181" s="274">
        <f t="shared" si="126"/>
        <v>-0.63624936836264112</v>
      </c>
      <c r="AF1181" s="275">
        <f t="shared" si="127"/>
        <v>2.0363100671232814</v>
      </c>
    </row>
    <row r="1182" spans="1:32" ht="20.100000000000001" customHeight="1">
      <c r="A1182" s="251" t="s">
        <v>6</v>
      </c>
      <c r="B1182" s="730" t="s">
        <v>57</v>
      </c>
      <c r="C1182" s="730"/>
      <c r="D1182" s="730" t="s">
        <v>58</v>
      </c>
      <c r="E1182" s="730"/>
      <c r="F1182" s="731" t="s">
        <v>225</v>
      </c>
      <c r="G1182" s="732"/>
      <c r="H1182" s="226"/>
      <c r="I1182" s="226"/>
      <c r="J1182" s="226"/>
      <c r="K1182" s="226"/>
      <c r="L1182" s="226"/>
      <c r="M1182" s="226"/>
      <c r="N1182" s="226"/>
      <c r="O1182" s="226"/>
      <c r="P1182" s="226"/>
      <c r="Q1182" s="226"/>
      <c r="R1182" s="226"/>
      <c r="S1182" s="226"/>
      <c r="T1182" s="226"/>
      <c r="U1182" s="31">
        <v>20.026704318898595</v>
      </c>
      <c r="V1182" s="31">
        <v>2.0580889206743649</v>
      </c>
      <c r="W1182" s="31">
        <v>28.876374078653896</v>
      </c>
      <c r="X1182" s="31">
        <v>10.800000000000011</v>
      </c>
      <c r="Y1182" s="31">
        <v>-0.63624936836264112</v>
      </c>
      <c r="Z1182" s="259">
        <v>2.0363100671232814</v>
      </c>
      <c r="AA1182" s="252" t="e">
        <f t="shared" si="128"/>
        <v>#VALUE!</v>
      </c>
      <c r="AB1182" s="252">
        <f t="shared" si="123"/>
        <v>2.0580889206743649</v>
      </c>
      <c r="AC1182" s="252" t="e">
        <f t="shared" si="124"/>
        <v>#VALUE!</v>
      </c>
      <c r="AD1182" s="252">
        <f t="shared" si="125"/>
        <v>10.800000000000011</v>
      </c>
      <c r="AE1182" s="252" t="e">
        <f t="shared" si="126"/>
        <v>#VALUE!</v>
      </c>
      <c r="AF1182" s="273">
        <f t="shared" si="127"/>
        <v>2.0363100671232814</v>
      </c>
    </row>
    <row r="1183" spans="1:32" ht="20.100000000000001" customHeight="1">
      <c r="A1183" s="233">
        <v>1970</v>
      </c>
      <c r="B1183" s="709">
        <v>10.785995399295174</v>
      </c>
      <c r="C1183" s="709"/>
      <c r="D1183" s="709">
        <v>61.499150271860934</v>
      </c>
      <c r="E1183" s="709">
        <v>50.713154872565767</v>
      </c>
      <c r="F1183" s="709">
        <v>50.713154872565767</v>
      </c>
      <c r="G1183" s="728"/>
      <c r="H1183" s="120"/>
      <c r="I1183" s="120"/>
      <c r="J1183" s="120"/>
      <c r="K1183" s="120"/>
      <c r="L1183" s="120"/>
      <c r="M1183" s="120"/>
      <c r="N1183" s="120"/>
      <c r="O1183" s="120"/>
      <c r="P1183" s="120"/>
      <c r="Q1183" s="120"/>
      <c r="R1183" s="120"/>
      <c r="S1183" s="120"/>
      <c r="T1183" s="120"/>
      <c r="U1183" s="31">
        <v>10.785995399295174</v>
      </c>
      <c r="W1183" s="31">
        <v>61.499150271860934</v>
      </c>
      <c r="Y1183" s="31">
        <v>50.713154872565767</v>
      </c>
      <c r="Z1183" s="259">
        <v>2.0363100671232814</v>
      </c>
      <c r="AA1183" s="252">
        <f t="shared" si="128"/>
        <v>0</v>
      </c>
      <c r="AB1183" s="252">
        <f>W1183-D1183</f>
        <v>0</v>
      </c>
      <c r="AC1183" s="252">
        <f>Y1183-F1183</f>
        <v>0</v>
      </c>
      <c r="AD1183" s="252" t="e">
        <f>#REF!-E1183</f>
        <v>#REF!</v>
      </c>
      <c r="AE1183" s="252" t="e">
        <f>#REF!-F1183</f>
        <v>#REF!</v>
      </c>
      <c r="AF1183" s="273">
        <f t="shared" si="127"/>
        <v>2.0363100671232814</v>
      </c>
    </row>
    <row r="1184" spans="1:32" ht="20.100000000000001" customHeight="1">
      <c r="A1184" s="233">
        <v>1971</v>
      </c>
      <c r="B1184" s="709">
        <v>9.3449729823360936</v>
      </c>
      <c r="C1184" s="709">
        <v>61.029004425546006</v>
      </c>
      <c r="D1184" s="709">
        <v>61.029004425546006</v>
      </c>
      <c r="E1184" s="709">
        <v>51.684031443209911</v>
      </c>
      <c r="F1184" s="709">
        <v>51.684031443209911</v>
      </c>
      <c r="G1184" s="728"/>
      <c r="H1184" s="120"/>
      <c r="I1184" s="120"/>
      <c r="J1184" s="120"/>
      <c r="K1184" s="120"/>
      <c r="L1184" s="120"/>
      <c r="M1184" s="120"/>
      <c r="N1184" s="120"/>
      <c r="O1184" s="120"/>
      <c r="P1184" s="120"/>
      <c r="Q1184" s="120"/>
      <c r="R1184" s="120"/>
      <c r="S1184" s="120"/>
      <c r="T1184" s="120"/>
      <c r="U1184" s="31">
        <v>9.3449729823360936</v>
      </c>
      <c r="W1184" s="31">
        <v>61.029004425546006</v>
      </c>
      <c r="Y1184" s="31">
        <v>51.684031443209911</v>
      </c>
      <c r="Z1184" s="259">
        <v>2.0363100671232814</v>
      </c>
      <c r="AA1184" s="252">
        <f t="shared" ref="AA1184:AA1223" si="130">U1184-B1184</f>
        <v>0</v>
      </c>
      <c r="AB1184" s="252">
        <f t="shared" ref="AB1184:AB1223" si="131">W1184-D1184</f>
        <v>0</v>
      </c>
      <c r="AC1184" s="252">
        <f t="shared" ref="AC1184:AC1223" si="132">Y1184-F1184</f>
        <v>0</v>
      </c>
      <c r="AD1184" s="252" t="e">
        <f>#REF!-E1184</f>
        <v>#REF!</v>
      </c>
      <c r="AE1184" s="252" t="e">
        <f>#REF!-F1184</f>
        <v>#REF!</v>
      </c>
      <c r="AF1184" s="273">
        <f t="shared" si="127"/>
        <v>2.0363100671232814</v>
      </c>
    </row>
    <row r="1185" spans="1:32" ht="20.100000000000001" customHeight="1">
      <c r="A1185" s="233">
        <v>1972</v>
      </c>
      <c r="B1185" s="709">
        <v>11.506543357986503</v>
      </c>
      <c r="C1185" s="709">
        <v>59.071276507678071</v>
      </c>
      <c r="D1185" s="709">
        <v>59.071276507678071</v>
      </c>
      <c r="E1185" s="709">
        <v>47.56473314969157</v>
      </c>
      <c r="F1185" s="709">
        <v>47.56473314969157</v>
      </c>
      <c r="G1185" s="728"/>
      <c r="H1185" s="120"/>
      <c r="I1185" s="120"/>
      <c r="J1185" s="120"/>
      <c r="K1185" s="120"/>
      <c r="L1185" s="120"/>
      <c r="M1185" s="120"/>
      <c r="N1185" s="120"/>
      <c r="O1185" s="120"/>
      <c r="P1185" s="120"/>
      <c r="Q1185" s="120"/>
      <c r="R1185" s="120"/>
      <c r="S1185" s="120"/>
      <c r="T1185" s="120"/>
      <c r="U1185" s="31">
        <v>11.506543357986503</v>
      </c>
      <c r="W1185" s="31">
        <v>59.071276507678071</v>
      </c>
      <c r="Y1185" s="31">
        <v>47.56473314969157</v>
      </c>
      <c r="Z1185" s="259">
        <v>2.0363100671232814</v>
      </c>
      <c r="AA1185" s="252">
        <f t="shared" si="130"/>
        <v>0</v>
      </c>
      <c r="AB1185" s="252">
        <f t="shared" si="131"/>
        <v>0</v>
      </c>
      <c r="AC1185" s="252">
        <f t="shared" si="132"/>
        <v>0</v>
      </c>
      <c r="AD1185" s="252" t="e">
        <f>#REF!-E1185</f>
        <v>#REF!</v>
      </c>
      <c r="AE1185" s="252" t="e">
        <f>#REF!-F1185</f>
        <v>#REF!</v>
      </c>
      <c r="AF1185" s="273">
        <f t="shared" si="127"/>
        <v>2.0363100671232814</v>
      </c>
    </row>
    <row r="1186" spans="1:32" ht="20.100000000000001" customHeight="1">
      <c r="A1186" s="233">
        <v>1973</v>
      </c>
      <c r="B1186" s="709">
        <v>9.7162500235242817</v>
      </c>
      <c r="C1186" s="709">
        <v>61.714255841831488</v>
      </c>
      <c r="D1186" s="709">
        <v>61.714255841831488</v>
      </c>
      <c r="E1186" s="709">
        <v>51.998005818307206</v>
      </c>
      <c r="F1186" s="709">
        <v>51.998005818307206</v>
      </c>
      <c r="G1186" s="728"/>
      <c r="H1186" s="120"/>
      <c r="I1186" s="120"/>
      <c r="J1186" s="120"/>
      <c r="K1186" s="120"/>
      <c r="L1186" s="120"/>
      <c r="M1186" s="120"/>
      <c r="N1186" s="120"/>
      <c r="O1186" s="120"/>
      <c r="P1186" s="120"/>
      <c r="Q1186" s="120"/>
      <c r="R1186" s="120"/>
      <c r="S1186" s="120"/>
      <c r="T1186" s="120"/>
      <c r="U1186" s="31">
        <v>9.7162500235242817</v>
      </c>
      <c r="W1186" s="31">
        <v>61.714255841831488</v>
      </c>
      <c r="Y1186" s="31">
        <v>51.998005818307206</v>
      </c>
      <c r="Z1186" s="259">
        <v>2.0363100671232814</v>
      </c>
      <c r="AA1186" s="252">
        <f t="shared" si="130"/>
        <v>0</v>
      </c>
      <c r="AB1186" s="252">
        <f t="shared" si="131"/>
        <v>0</v>
      </c>
      <c r="AC1186" s="252">
        <f t="shared" si="132"/>
        <v>0</v>
      </c>
      <c r="AD1186" s="252" t="e">
        <f>#REF!-E1186</f>
        <v>#REF!</v>
      </c>
      <c r="AE1186" s="252" t="e">
        <f>#REF!-F1186</f>
        <v>#REF!</v>
      </c>
      <c r="AF1186" s="273">
        <f t="shared" si="127"/>
        <v>2.0363100671232814</v>
      </c>
    </row>
    <row r="1187" spans="1:32" ht="20.100000000000001" customHeight="1">
      <c r="A1187" s="233" t="s">
        <v>50</v>
      </c>
      <c r="B1187" s="709">
        <v>6.6991966306151243</v>
      </c>
      <c r="C1187" s="709">
        <v>69.766127251462237</v>
      </c>
      <c r="D1187" s="709">
        <v>69.766127251462237</v>
      </c>
      <c r="E1187" s="709">
        <v>63.066930620847131</v>
      </c>
      <c r="F1187" s="709">
        <v>63.066930620847131</v>
      </c>
      <c r="G1187" s="728"/>
      <c r="H1187" s="120"/>
      <c r="I1187" s="120"/>
      <c r="J1187" s="120"/>
      <c r="K1187" s="120"/>
      <c r="L1187" s="120"/>
      <c r="M1187" s="120"/>
      <c r="N1187" s="120"/>
      <c r="O1187" s="120"/>
      <c r="P1187" s="120"/>
      <c r="Q1187" s="120"/>
      <c r="R1187" s="120"/>
      <c r="S1187" s="120"/>
      <c r="T1187" s="120"/>
      <c r="U1187" s="31">
        <v>6.6991966306151243</v>
      </c>
      <c r="W1187" s="31">
        <v>69.766127251462237</v>
      </c>
      <c r="Y1187" s="31">
        <v>63.066930620847131</v>
      </c>
      <c r="Z1187" s="259">
        <v>2.0363100671232814</v>
      </c>
      <c r="AA1187" s="252">
        <f t="shared" si="130"/>
        <v>0</v>
      </c>
      <c r="AB1187" s="252">
        <f t="shared" si="131"/>
        <v>0</v>
      </c>
      <c r="AC1187" s="252">
        <f t="shared" si="132"/>
        <v>0</v>
      </c>
      <c r="AD1187" s="252" t="e">
        <f>#REF!-E1187</f>
        <v>#REF!</v>
      </c>
      <c r="AE1187" s="252" t="e">
        <f>#REF!-F1187</f>
        <v>#REF!</v>
      </c>
      <c r="AF1187" s="273">
        <f t="shared" si="127"/>
        <v>2.0363100671232814</v>
      </c>
    </row>
    <row r="1188" spans="1:32" ht="20.100000000000001" customHeight="1">
      <c r="A1188" s="233">
        <v>1975</v>
      </c>
      <c r="B1188" s="709">
        <v>10.641933367391012</v>
      </c>
      <c r="C1188" s="709">
        <v>63.602026536441514</v>
      </c>
      <c r="D1188" s="709">
        <v>63.602026536441514</v>
      </c>
      <c r="E1188" s="709">
        <v>52.960093169050502</v>
      </c>
      <c r="F1188" s="709">
        <v>52.960093169050502</v>
      </c>
      <c r="G1188" s="728"/>
      <c r="H1188" s="120"/>
      <c r="I1188" s="120"/>
      <c r="J1188" s="120"/>
      <c r="K1188" s="120"/>
      <c r="L1188" s="120"/>
      <c r="M1188" s="120"/>
      <c r="N1188" s="120"/>
      <c r="O1188" s="120"/>
      <c r="P1188" s="120"/>
      <c r="Q1188" s="120"/>
      <c r="R1188" s="120"/>
      <c r="S1188" s="120"/>
      <c r="T1188" s="120"/>
      <c r="U1188" s="31">
        <v>10.641933367391012</v>
      </c>
      <c r="W1188" s="31">
        <v>63.602026536441514</v>
      </c>
      <c r="Y1188" s="31">
        <v>52.960093169050502</v>
      </c>
      <c r="Z1188" s="259">
        <v>2.0363100671232814</v>
      </c>
      <c r="AA1188" s="252">
        <f t="shared" si="130"/>
        <v>0</v>
      </c>
      <c r="AB1188" s="252">
        <f t="shared" si="131"/>
        <v>0</v>
      </c>
      <c r="AC1188" s="252">
        <f t="shared" si="132"/>
        <v>0</v>
      </c>
      <c r="AD1188" s="252" t="e">
        <f>#REF!-E1188</f>
        <v>#REF!</v>
      </c>
      <c r="AE1188" s="252" t="e">
        <f>#REF!-F1188</f>
        <v>#REF!</v>
      </c>
      <c r="AF1188" s="273">
        <f t="shared" si="127"/>
        <v>2.0363100671232814</v>
      </c>
    </row>
    <row r="1189" spans="1:32" ht="20.100000000000001" customHeight="1">
      <c r="A1189" s="233">
        <v>1976</v>
      </c>
      <c r="B1189" s="709">
        <v>9.2943028928514657</v>
      </c>
      <c r="C1189" s="709">
        <v>61.88560499915792</v>
      </c>
      <c r="D1189" s="709">
        <v>61.88560499915792</v>
      </c>
      <c r="E1189" s="709">
        <v>52.591302106306451</v>
      </c>
      <c r="F1189" s="709">
        <v>52.591302106306451</v>
      </c>
      <c r="G1189" s="728"/>
      <c r="H1189" s="120"/>
      <c r="I1189" s="120"/>
      <c r="J1189" s="120"/>
      <c r="K1189" s="120"/>
      <c r="L1189" s="120"/>
      <c r="M1189" s="120"/>
      <c r="N1189" s="120"/>
      <c r="O1189" s="120"/>
      <c r="P1189" s="120"/>
      <c r="Q1189" s="120"/>
      <c r="R1189" s="120"/>
      <c r="S1189" s="120"/>
      <c r="T1189" s="120"/>
      <c r="U1189" s="31">
        <v>9.2943028928514657</v>
      </c>
      <c r="W1189" s="31">
        <v>61.88560499915792</v>
      </c>
      <c r="Y1189" s="31">
        <v>52.591302106306451</v>
      </c>
      <c r="Z1189" s="259">
        <v>2.0363100671232814</v>
      </c>
      <c r="AA1189" s="252">
        <f t="shared" si="130"/>
        <v>0</v>
      </c>
      <c r="AB1189" s="252">
        <f t="shared" si="131"/>
        <v>0</v>
      </c>
      <c r="AC1189" s="252">
        <f t="shared" si="132"/>
        <v>0</v>
      </c>
      <c r="AD1189" s="252" t="e">
        <f>#REF!-E1189</f>
        <v>#REF!</v>
      </c>
      <c r="AE1189" s="252" t="e">
        <f>#REF!-F1189</f>
        <v>#REF!</v>
      </c>
      <c r="AF1189" s="273">
        <f t="shared" si="127"/>
        <v>2.0363100671232814</v>
      </c>
    </row>
    <row r="1190" spans="1:32" ht="20.100000000000001" customHeight="1">
      <c r="A1190" s="233">
        <v>1977</v>
      </c>
      <c r="B1190" s="709">
        <v>10.431416493542974</v>
      </c>
      <c r="C1190" s="709">
        <v>58.695975805413468</v>
      </c>
      <c r="D1190" s="709">
        <v>58.695975805413468</v>
      </c>
      <c r="E1190" s="709">
        <v>48.264559311870499</v>
      </c>
      <c r="F1190" s="709">
        <v>48.264559311870499</v>
      </c>
      <c r="G1190" s="728"/>
      <c r="H1190" s="120"/>
      <c r="I1190" s="120"/>
      <c r="J1190" s="120"/>
      <c r="K1190" s="120"/>
      <c r="L1190" s="120"/>
      <c r="M1190" s="120"/>
      <c r="N1190" s="120"/>
      <c r="O1190" s="120"/>
      <c r="P1190" s="120"/>
      <c r="Q1190" s="120"/>
      <c r="R1190" s="120"/>
      <c r="S1190" s="120"/>
      <c r="T1190" s="120"/>
      <c r="U1190" s="31">
        <v>10.431416493542974</v>
      </c>
      <c r="W1190" s="31">
        <v>58.695975805413468</v>
      </c>
      <c r="Y1190" s="31">
        <v>48.264559311870499</v>
      </c>
      <c r="Z1190" s="259">
        <v>2.0363100671232814</v>
      </c>
      <c r="AA1190" s="252">
        <f t="shared" si="130"/>
        <v>0</v>
      </c>
      <c r="AB1190" s="252">
        <f t="shared" si="131"/>
        <v>0</v>
      </c>
      <c r="AC1190" s="252">
        <f t="shared" si="132"/>
        <v>0</v>
      </c>
      <c r="AD1190" s="252" t="e">
        <f>#REF!-E1190</f>
        <v>#REF!</v>
      </c>
      <c r="AE1190" s="252" t="e">
        <f>#REF!-F1190</f>
        <v>#REF!</v>
      </c>
      <c r="AF1190" s="273">
        <f t="shared" si="127"/>
        <v>2.0363100671232814</v>
      </c>
    </row>
    <row r="1191" spans="1:32" ht="20.100000000000001" customHeight="1">
      <c r="A1191" s="233">
        <v>1978</v>
      </c>
      <c r="B1191" s="709">
        <v>12.360948559913625</v>
      </c>
      <c r="C1191" s="709">
        <v>54.444655547418897</v>
      </c>
      <c r="D1191" s="709">
        <v>54.444655547418897</v>
      </c>
      <c r="E1191" s="709">
        <v>42.083706987505273</v>
      </c>
      <c r="F1191" s="709">
        <v>42.083706987505273</v>
      </c>
      <c r="G1191" s="728"/>
      <c r="H1191" s="120"/>
      <c r="I1191" s="120"/>
      <c r="J1191" s="120"/>
      <c r="K1191" s="120"/>
      <c r="L1191" s="120"/>
      <c r="M1191" s="120"/>
      <c r="N1191" s="120"/>
      <c r="O1191" s="120"/>
      <c r="P1191" s="120"/>
      <c r="Q1191" s="120"/>
      <c r="R1191" s="120"/>
      <c r="S1191" s="120"/>
      <c r="T1191" s="120"/>
      <c r="U1191" s="31">
        <v>12.360948559913625</v>
      </c>
      <c r="W1191" s="31">
        <v>54.444655547418897</v>
      </c>
      <c r="Y1191" s="31">
        <v>42.083706987505273</v>
      </c>
      <c r="Z1191" s="259">
        <v>2.0363100671232814</v>
      </c>
      <c r="AA1191" s="252">
        <f t="shared" si="130"/>
        <v>0</v>
      </c>
      <c r="AB1191" s="252">
        <f t="shared" si="131"/>
        <v>0</v>
      </c>
      <c r="AC1191" s="252">
        <f t="shared" si="132"/>
        <v>0</v>
      </c>
      <c r="AD1191" s="252" t="e">
        <f>#REF!-E1191</f>
        <v>#REF!</v>
      </c>
      <c r="AE1191" s="252" t="e">
        <f>#REF!-F1191</f>
        <v>#REF!</v>
      </c>
      <c r="AF1191" s="273">
        <f t="shared" si="127"/>
        <v>2.0363100671232814</v>
      </c>
    </row>
    <row r="1192" spans="1:32" ht="20.100000000000001" customHeight="1">
      <c r="A1192" s="233">
        <v>1979</v>
      </c>
      <c r="B1192" s="709">
        <v>10.908842911413144</v>
      </c>
      <c r="C1192" s="709">
        <v>57.443632770798217</v>
      </c>
      <c r="D1192" s="709">
        <v>57.443632770798217</v>
      </c>
      <c r="E1192" s="709">
        <v>46.534789859385072</v>
      </c>
      <c r="F1192" s="709">
        <v>46.534789859385072</v>
      </c>
      <c r="G1192" s="728"/>
      <c r="H1192" s="120"/>
      <c r="I1192" s="120"/>
      <c r="J1192" s="120"/>
      <c r="K1192" s="120"/>
      <c r="L1192" s="120"/>
      <c r="M1192" s="120"/>
      <c r="N1192" s="120"/>
      <c r="O1192" s="120"/>
      <c r="P1192" s="120"/>
      <c r="Q1192" s="120"/>
      <c r="R1192" s="120"/>
      <c r="S1192" s="120"/>
      <c r="T1192" s="120"/>
      <c r="U1192" s="31">
        <v>10.908842911413144</v>
      </c>
      <c r="W1192" s="31">
        <v>57.443632770798217</v>
      </c>
      <c r="Y1192" s="31">
        <v>46.534789859385072</v>
      </c>
      <c r="Z1192" s="259">
        <v>2.0363100671232814</v>
      </c>
      <c r="AA1192" s="252">
        <f t="shared" si="130"/>
        <v>0</v>
      </c>
      <c r="AB1192" s="252">
        <f t="shared" si="131"/>
        <v>0</v>
      </c>
      <c r="AC1192" s="252">
        <f t="shared" si="132"/>
        <v>0</v>
      </c>
      <c r="AD1192" s="252" t="e">
        <f>#REF!-E1192</f>
        <v>#REF!</v>
      </c>
      <c r="AE1192" s="252" t="e">
        <f>#REF!-F1192</f>
        <v>#REF!</v>
      </c>
      <c r="AF1192" s="273">
        <f t="shared" si="127"/>
        <v>2.0363100671232814</v>
      </c>
    </row>
    <row r="1193" spans="1:32" ht="20.100000000000001" customHeight="1">
      <c r="A1193" s="233">
        <v>1980</v>
      </c>
      <c r="B1193" s="709">
        <v>11.170219006977302</v>
      </c>
      <c r="C1193" s="709">
        <v>59.929798956384104</v>
      </c>
      <c r="D1193" s="709">
        <v>59.929798956384104</v>
      </c>
      <c r="E1193" s="709">
        <v>48.759579949406792</v>
      </c>
      <c r="F1193" s="709">
        <v>48.759579949406792</v>
      </c>
      <c r="G1193" s="728"/>
      <c r="H1193" s="120"/>
      <c r="I1193" s="120"/>
      <c r="J1193" s="120"/>
      <c r="K1193" s="120"/>
      <c r="L1193" s="120"/>
      <c r="M1193" s="120"/>
      <c r="N1193" s="120"/>
      <c r="O1193" s="120"/>
      <c r="P1193" s="120"/>
      <c r="Q1193" s="120"/>
      <c r="R1193" s="120"/>
      <c r="S1193" s="120"/>
      <c r="T1193" s="120"/>
      <c r="U1193" s="31">
        <v>11.170219006977302</v>
      </c>
      <c r="W1193" s="31">
        <v>59.929798956384104</v>
      </c>
      <c r="Y1193" s="31">
        <v>48.759579949406792</v>
      </c>
      <c r="Z1193" s="259">
        <v>2.0363100671232814</v>
      </c>
      <c r="AA1193" s="252">
        <f t="shared" si="130"/>
        <v>0</v>
      </c>
      <c r="AB1193" s="252">
        <f t="shared" si="131"/>
        <v>0</v>
      </c>
      <c r="AC1193" s="252">
        <f t="shared" si="132"/>
        <v>0</v>
      </c>
      <c r="AD1193" s="252" t="e">
        <f>#REF!-E1193</f>
        <v>#REF!</v>
      </c>
      <c r="AE1193" s="252" t="e">
        <f>#REF!-F1193</f>
        <v>#REF!</v>
      </c>
      <c r="AF1193" s="273">
        <f t="shared" si="127"/>
        <v>2.0363100671232814</v>
      </c>
    </row>
    <row r="1194" spans="1:32" ht="20.100000000000001" customHeight="1">
      <c r="A1194" s="233">
        <v>1981</v>
      </c>
      <c r="B1194" s="709">
        <v>12.325535040654104</v>
      </c>
      <c r="C1194" s="709">
        <v>54.507791282768217</v>
      </c>
      <c r="D1194" s="709">
        <v>54.507791282768217</v>
      </c>
      <c r="E1194" s="709">
        <v>42.182256242114107</v>
      </c>
      <c r="F1194" s="709">
        <v>42.182256242114107</v>
      </c>
      <c r="G1194" s="728"/>
      <c r="H1194" s="120"/>
      <c r="I1194" s="120"/>
      <c r="J1194" s="120"/>
      <c r="K1194" s="120"/>
      <c r="L1194" s="120"/>
      <c r="M1194" s="120"/>
      <c r="N1194" s="120"/>
      <c r="O1194" s="120"/>
      <c r="P1194" s="120"/>
      <c r="Q1194" s="120"/>
      <c r="R1194" s="120"/>
      <c r="S1194" s="120"/>
      <c r="T1194" s="120"/>
      <c r="U1194" s="31">
        <v>12.325535040654104</v>
      </c>
      <c r="W1194" s="31">
        <v>54.507791282768217</v>
      </c>
      <c r="Y1194" s="31">
        <v>42.182256242114107</v>
      </c>
      <c r="Z1194" s="259">
        <v>2.0363100671232814</v>
      </c>
      <c r="AA1194" s="252">
        <f t="shared" si="130"/>
        <v>0</v>
      </c>
      <c r="AB1194" s="252">
        <f t="shared" si="131"/>
        <v>0</v>
      </c>
      <c r="AC1194" s="252">
        <f t="shared" si="132"/>
        <v>0</v>
      </c>
      <c r="AD1194" s="252" t="e">
        <f>#REF!-E1194</f>
        <v>#REF!</v>
      </c>
      <c r="AE1194" s="252" t="e">
        <f>#REF!-F1194</f>
        <v>#REF!</v>
      </c>
      <c r="AF1194" s="273">
        <f t="shared" si="127"/>
        <v>2.0363100671232814</v>
      </c>
    </row>
    <row r="1195" spans="1:32" ht="20.100000000000001" customHeight="1">
      <c r="A1195" s="233">
        <v>1982</v>
      </c>
      <c r="B1195" s="709">
        <v>13.671978479374197</v>
      </c>
      <c r="C1195" s="709">
        <v>49.015741100669736</v>
      </c>
      <c r="D1195" s="709">
        <v>49.015741100669736</v>
      </c>
      <c r="E1195" s="709">
        <v>35.343762621295532</v>
      </c>
      <c r="F1195" s="709">
        <v>35.343762621295532</v>
      </c>
      <c r="G1195" s="728"/>
      <c r="H1195" s="120"/>
      <c r="I1195" s="120"/>
      <c r="J1195" s="120"/>
      <c r="K1195" s="120"/>
      <c r="L1195" s="120"/>
      <c r="M1195" s="120"/>
      <c r="N1195" s="120"/>
      <c r="O1195" s="120"/>
      <c r="P1195" s="120"/>
      <c r="Q1195" s="120"/>
      <c r="R1195" s="120"/>
      <c r="S1195" s="120"/>
      <c r="T1195" s="120"/>
      <c r="U1195" s="31">
        <v>13.671978479374197</v>
      </c>
      <c r="W1195" s="31">
        <v>49.015741100669736</v>
      </c>
      <c r="Y1195" s="31">
        <v>35.343762621295532</v>
      </c>
      <c r="Z1195" s="259">
        <v>2.0363100671232814</v>
      </c>
      <c r="AA1195" s="252">
        <f t="shared" si="130"/>
        <v>0</v>
      </c>
      <c r="AB1195" s="252">
        <f t="shared" si="131"/>
        <v>0</v>
      </c>
      <c r="AC1195" s="252">
        <f t="shared" si="132"/>
        <v>0</v>
      </c>
      <c r="AD1195" s="252" t="e">
        <f>#REF!-E1195</f>
        <v>#REF!</v>
      </c>
      <c r="AE1195" s="252" t="e">
        <f>#REF!-F1195</f>
        <v>#REF!</v>
      </c>
      <c r="AF1195" s="273">
        <f t="shared" si="127"/>
        <v>2.0363100671232814</v>
      </c>
    </row>
    <row r="1196" spans="1:32" ht="20.100000000000001" customHeight="1">
      <c r="A1196" s="233">
        <v>1983</v>
      </c>
      <c r="B1196" s="709">
        <v>11.50100770648756</v>
      </c>
      <c r="C1196" s="709">
        <v>45.906722427317732</v>
      </c>
      <c r="D1196" s="709">
        <v>45.906722427317732</v>
      </c>
      <c r="E1196" s="709">
        <v>34.405714720830169</v>
      </c>
      <c r="F1196" s="709">
        <v>34.405714720830169</v>
      </c>
      <c r="G1196" s="728"/>
      <c r="H1196" s="120"/>
      <c r="I1196" s="120"/>
      <c r="J1196" s="120"/>
      <c r="K1196" s="120"/>
      <c r="L1196" s="120"/>
      <c r="M1196" s="120"/>
      <c r="N1196" s="120"/>
      <c r="O1196" s="120"/>
      <c r="P1196" s="120"/>
      <c r="Q1196" s="120"/>
      <c r="R1196" s="120"/>
      <c r="S1196" s="120"/>
      <c r="T1196" s="120"/>
      <c r="U1196" s="31">
        <v>11.50100770648756</v>
      </c>
      <c r="W1196" s="31">
        <v>45.906722427317732</v>
      </c>
      <c r="Y1196" s="31">
        <v>34.405714720830169</v>
      </c>
      <c r="Z1196" s="259">
        <v>2.0363100671232814</v>
      </c>
      <c r="AA1196" s="252">
        <f t="shared" si="130"/>
        <v>0</v>
      </c>
      <c r="AB1196" s="252">
        <f t="shared" si="131"/>
        <v>0</v>
      </c>
      <c r="AC1196" s="252">
        <f t="shared" si="132"/>
        <v>0</v>
      </c>
      <c r="AD1196" s="252" t="e">
        <f>#REF!-E1196</f>
        <v>#REF!</v>
      </c>
      <c r="AE1196" s="252" t="e">
        <f>#REF!-F1196</f>
        <v>#REF!</v>
      </c>
      <c r="AF1196" s="273">
        <f t="shared" si="127"/>
        <v>2.0363100671232814</v>
      </c>
    </row>
    <row r="1197" spans="1:32" ht="20.100000000000001" customHeight="1">
      <c r="A1197" s="233">
        <v>1984</v>
      </c>
      <c r="B1197" s="709">
        <v>8.3999178160289087</v>
      </c>
      <c r="C1197" s="709">
        <v>46.134330806730588</v>
      </c>
      <c r="D1197" s="709">
        <v>46.134330806730588</v>
      </c>
      <c r="E1197" s="709">
        <v>37.734412990701678</v>
      </c>
      <c r="F1197" s="709">
        <v>37.734412990701678</v>
      </c>
      <c r="G1197" s="728"/>
      <c r="H1197" s="120"/>
      <c r="I1197" s="120"/>
      <c r="J1197" s="120"/>
      <c r="K1197" s="120"/>
      <c r="L1197" s="120"/>
      <c r="M1197" s="120"/>
      <c r="N1197" s="120"/>
      <c r="O1197" s="120"/>
      <c r="P1197" s="120"/>
      <c r="Q1197" s="120"/>
      <c r="R1197" s="120"/>
      <c r="S1197" s="120"/>
      <c r="T1197" s="120"/>
      <c r="U1197" s="31">
        <v>8.3999178160289087</v>
      </c>
      <c r="W1197" s="31">
        <v>46.134330806730588</v>
      </c>
      <c r="Y1197" s="31">
        <v>37.734412990701678</v>
      </c>
      <c r="Z1197" s="259">
        <v>2.0363100671232814</v>
      </c>
      <c r="AA1197" s="252">
        <f t="shared" si="130"/>
        <v>0</v>
      </c>
      <c r="AB1197" s="252">
        <f t="shared" si="131"/>
        <v>0</v>
      </c>
      <c r="AC1197" s="252">
        <f t="shared" si="132"/>
        <v>0</v>
      </c>
      <c r="AD1197" s="252" t="e">
        <f>#REF!-E1197</f>
        <v>#REF!</v>
      </c>
      <c r="AE1197" s="252" t="e">
        <f>#REF!-F1197</f>
        <v>#REF!</v>
      </c>
      <c r="AF1197" s="273">
        <f t="shared" si="127"/>
        <v>2.0363100671232814</v>
      </c>
    </row>
    <row r="1198" spans="1:32" ht="20.100000000000001" customHeight="1">
      <c r="A1198" s="233">
        <v>1985</v>
      </c>
      <c r="B1198" s="709">
        <v>8.2924024430495695</v>
      </c>
      <c r="C1198" s="709">
        <v>45.419214288833636</v>
      </c>
      <c r="D1198" s="709">
        <v>45.419214288833636</v>
      </c>
      <c r="E1198" s="709">
        <v>37.126811845784069</v>
      </c>
      <c r="F1198" s="709">
        <v>37.126811845784069</v>
      </c>
      <c r="G1198" s="728"/>
      <c r="H1198" s="120"/>
      <c r="I1198" s="120"/>
      <c r="J1198" s="120"/>
      <c r="K1198" s="120"/>
      <c r="L1198" s="120"/>
      <c r="M1198" s="120"/>
      <c r="N1198" s="120"/>
      <c r="O1198" s="120"/>
      <c r="P1198" s="120"/>
      <c r="Q1198" s="120"/>
      <c r="R1198" s="120"/>
      <c r="S1198" s="120"/>
      <c r="T1198" s="120"/>
      <c r="U1198" s="31">
        <v>8.2924024430495695</v>
      </c>
      <c r="W1198" s="31">
        <v>45.419214288833636</v>
      </c>
      <c r="Y1198" s="31">
        <v>37.126811845784069</v>
      </c>
      <c r="Z1198" s="259">
        <v>2.0363100671232814</v>
      </c>
      <c r="AA1198" s="252">
        <f t="shared" si="130"/>
        <v>0</v>
      </c>
      <c r="AB1198" s="252">
        <f t="shared" si="131"/>
        <v>0</v>
      </c>
      <c r="AC1198" s="252">
        <f t="shared" si="132"/>
        <v>0</v>
      </c>
      <c r="AD1198" s="252" t="e">
        <f>#REF!-E1198</f>
        <v>#REF!</v>
      </c>
      <c r="AE1198" s="252" t="e">
        <f>#REF!-F1198</f>
        <v>#REF!</v>
      </c>
      <c r="AF1198" s="273">
        <f t="shared" si="127"/>
        <v>2.0363100671232814</v>
      </c>
    </row>
    <row r="1199" spans="1:32" ht="20.100000000000001" customHeight="1">
      <c r="A1199" s="233">
        <v>1986</v>
      </c>
      <c r="B1199" s="709">
        <v>11.65016891209137</v>
      </c>
      <c r="C1199" s="709">
        <v>42.804590742267116</v>
      </c>
      <c r="D1199" s="709">
        <v>42.804590742267116</v>
      </c>
      <c r="E1199" s="709">
        <v>31.15442183017575</v>
      </c>
      <c r="F1199" s="709">
        <v>31.15442183017575</v>
      </c>
      <c r="G1199" s="728"/>
      <c r="H1199" s="120"/>
      <c r="I1199" s="120"/>
      <c r="J1199" s="120"/>
      <c r="K1199" s="120"/>
      <c r="L1199" s="120"/>
      <c r="M1199" s="120"/>
      <c r="N1199" s="120"/>
      <c r="O1199" s="120"/>
      <c r="P1199" s="120"/>
      <c r="Q1199" s="120"/>
      <c r="R1199" s="120"/>
      <c r="S1199" s="120"/>
      <c r="T1199" s="120"/>
      <c r="U1199" s="31">
        <v>11.65016891209137</v>
      </c>
      <c r="W1199" s="31">
        <v>42.804590742267116</v>
      </c>
      <c r="Y1199" s="31">
        <v>31.15442183017575</v>
      </c>
      <c r="Z1199" s="259">
        <v>2.0363100671232814</v>
      </c>
      <c r="AA1199" s="252">
        <f t="shared" si="130"/>
        <v>0</v>
      </c>
      <c r="AB1199" s="252">
        <f t="shared" si="131"/>
        <v>0</v>
      </c>
      <c r="AC1199" s="252">
        <f t="shared" si="132"/>
        <v>0</v>
      </c>
      <c r="AD1199" s="252" t="e">
        <f>#REF!-E1199</f>
        <v>#REF!</v>
      </c>
      <c r="AE1199" s="252" t="e">
        <f>#REF!-F1199</f>
        <v>#REF!</v>
      </c>
      <c r="AF1199" s="273">
        <f t="shared" si="127"/>
        <v>2.0363100671232814</v>
      </c>
    </row>
    <row r="1200" spans="1:32" ht="20.100000000000001" customHeight="1">
      <c r="A1200" s="233">
        <v>1987</v>
      </c>
      <c r="B1200" s="709">
        <v>10.521439777542028</v>
      </c>
      <c r="C1200" s="709">
        <v>55.927275100704946</v>
      </c>
      <c r="D1200" s="709">
        <v>55.927275100704946</v>
      </c>
      <c r="E1200" s="709">
        <v>45.405835323162911</v>
      </c>
      <c r="F1200" s="709">
        <v>45.405835323162911</v>
      </c>
      <c r="G1200" s="728"/>
      <c r="H1200" s="120"/>
      <c r="I1200" s="120"/>
      <c r="J1200" s="120"/>
      <c r="K1200" s="120"/>
      <c r="L1200" s="120"/>
      <c r="M1200" s="120"/>
      <c r="N1200" s="120"/>
      <c r="O1200" s="120"/>
      <c r="P1200" s="120"/>
      <c r="Q1200" s="120"/>
      <c r="R1200" s="120"/>
      <c r="S1200" s="120"/>
      <c r="T1200" s="120"/>
      <c r="U1200" s="31">
        <v>10.521439777542028</v>
      </c>
      <c r="W1200" s="31">
        <v>55.927275100704946</v>
      </c>
      <c r="Y1200" s="31">
        <v>45.405835323162911</v>
      </c>
      <c r="Z1200" s="259">
        <v>2.0363100671232814</v>
      </c>
      <c r="AA1200" s="252">
        <f t="shared" si="130"/>
        <v>0</v>
      </c>
      <c r="AB1200" s="252">
        <f t="shared" si="131"/>
        <v>0</v>
      </c>
      <c r="AC1200" s="252">
        <f t="shared" si="132"/>
        <v>0</v>
      </c>
      <c r="AD1200" s="252" t="e">
        <f>#REF!-E1200</f>
        <v>#REF!</v>
      </c>
      <c r="AE1200" s="252" t="e">
        <f>#REF!-F1200</f>
        <v>#REF!</v>
      </c>
      <c r="AF1200" s="273">
        <f t="shared" si="127"/>
        <v>2.0363100671232814</v>
      </c>
    </row>
    <row r="1201" spans="1:32" ht="20.100000000000001" customHeight="1">
      <c r="A1201" s="233">
        <v>1988</v>
      </c>
      <c r="B1201" s="709">
        <v>15.528847973911805</v>
      </c>
      <c r="C1201" s="709">
        <v>41.03744904107235</v>
      </c>
      <c r="D1201" s="709">
        <v>41.03744904107235</v>
      </c>
      <c r="E1201" s="709">
        <v>25.508601067160548</v>
      </c>
      <c r="F1201" s="709">
        <v>25.508601067160548</v>
      </c>
      <c r="G1201" s="728"/>
      <c r="H1201" s="120"/>
      <c r="I1201" s="120"/>
      <c r="J1201" s="120"/>
      <c r="K1201" s="120"/>
      <c r="L1201" s="120"/>
      <c r="M1201" s="120"/>
      <c r="N1201" s="120"/>
      <c r="O1201" s="120"/>
      <c r="P1201" s="120"/>
      <c r="Q1201" s="120"/>
      <c r="R1201" s="120"/>
      <c r="S1201" s="120"/>
      <c r="T1201" s="120"/>
      <c r="U1201" s="31">
        <v>15.528847973911805</v>
      </c>
      <c r="W1201" s="31">
        <v>41.03744904107235</v>
      </c>
      <c r="Y1201" s="31">
        <v>25.508601067160548</v>
      </c>
      <c r="Z1201" s="259">
        <v>2.0363100671232814</v>
      </c>
      <c r="AA1201" s="252">
        <f t="shared" si="130"/>
        <v>0</v>
      </c>
      <c r="AB1201" s="252">
        <f t="shared" si="131"/>
        <v>0</v>
      </c>
      <c r="AC1201" s="252">
        <f t="shared" si="132"/>
        <v>0</v>
      </c>
      <c r="AD1201" s="252" t="e">
        <f>#REF!-E1201</f>
        <v>#REF!</v>
      </c>
      <c r="AE1201" s="252" t="e">
        <f>#REF!-F1201</f>
        <v>#REF!</v>
      </c>
      <c r="AF1201" s="273">
        <f t="shared" si="127"/>
        <v>2.0363100671232814</v>
      </c>
    </row>
    <row r="1202" spans="1:32" ht="20.100000000000001" customHeight="1">
      <c r="A1202" s="233">
        <v>1989</v>
      </c>
      <c r="B1202" s="709">
        <v>11.167307309327651</v>
      </c>
      <c r="C1202" s="709">
        <v>32.815186510945551</v>
      </c>
      <c r="D1202" s="709">
        <v>32.815186510945551</v>
      </c>
      <c r="E1202" s="709">
        <v>21.647879201617901</v>
      </c>
      <c r="F1202" s="709">
        <v>21.647879201617901</v>
      </c>
      <c r="G1202" s="728"/>
      <c r="H1202" s="120"/>
      <c r="I1202" s="120"/>
      <c r="J1202" s="120"/>
      <c r="K1202" s="120"/>
      <c r="L1202" s="120"/>
      <c r="M1202" s="120"/>
      <c r="N1202" s="120"/>
      <c r="O1202" s="120"/>
      <c r="P1202" s="120"/>
      <c r="Q1202" s="120"/>
      <c r="R1202" s="120"/>
      <c r="S1202" s="120"/>
      <c r="T1202" s="120"/>
      <c r="U1202" s="31">
        <v>11.167307309327651</v>
      </c>
      <c r="W1202" s="31">
        <v>32.815186510945551</v>
      </c>
      <c r="Y1202" s="31">
        <v>21.647879201617901</v>
      </c>
      <c r="Z1202" s="259">
        <v>2.0363100671232814</v>
      </c>
      <c r="AA1202" s="252">
        <f t="shared" si="130"/>
        <v>0</v>
      </c>
      <c r="AB1202" s="252">
        <f t="shared" si="131"/>
        <v>0</v>
      </c>
      <c r="AC1202" s="252">
        <f t="shared" si="132"/>
        <v>0</v>
      </c>
      <c r="AD1202" s="252" t="e">
        <f>#REF!-E1202</f>
        <v>#REF!</v>
      </c>
      <c r="AE1202" s="252" t="e">
        <f>#REF!-F1202</f>
        <v>#REF!</v>
      </c>
      <c r="AF1202" s="273">
        <f t="shared" si="127"/>
        <v>2.0363100671232814</v>
      </c>
    </row>
    <row r="1203" spans="1:32" ht="20.100000000000001" customHeight="1">
      <c r="A1203" s="233">
        <v>1990</v>
      </c>
      <c r="B1203" s="709">
        <v>7.6665578419433871</v>
      </c>
      <c r="C1203" s="709">
        <v>35.996535645329139</v>
      </c>
      <c r="D1203" s="709">
        <v>35.996535645329139</v>
      </c>
      <c r="E1203" s="709">
        <v>28.329977803385749</v>
      </c>
      <c r="F1203" s="709">
        <v>28.329977803385749</v>
      </c>
      <c r="G1203" s="728"/>
      <c r="H1203" s="120"/>
      <c r="I1203" s="120"/>
      <c r="J1203" s="120"/>
      <c r="K1203" s="120"/>
      <c r="L1203" s="120"/>
      <c r="M1203" s="120"/>
      <c r="N1203" s="120"/>
      <c r="O1203" s="120"/>
      <c r="P1203" s="120"/>
      <c r="Q1203" s="120"/>
      <c r="R1203" s="120"/>
      <c r="S1203" s="120"/>
      <c r="T1203" s="120"/>
      <c r="U1203" s="31">
        <v>7.6665578419433871</v>
      </c>
      <c r="W1203" s="31">
        <v>35.996535645329139</v>
      </c>
      <c r="Y1203" s="31">
        <v>28.329977803385749</v>
      </c>
      <c r="Z1203" s="259">
        <v>2.0363100671232814</v>
      </c>
      <c r="AA1203" s="252">
        <f t="shared" si="130"/>
        <v>0</v>
      </c>
      <c r="AB1203" s="252">
        <f t="shared" si="131"/>
        <v>0</v>
      </c>
      <c r="AC1203" s="252">
        <f t="shared" si="132"/>
        <v>0</v>
      </c>
      <c r="AD1203" s="252" t="e">
        <f>#REF!-E1203</f>
        <v>#REF!</v>
      </c>
      <c r="AE1203" s="252" t="e">
        <f>#REF!-F1203</f>
        <v>#REF!</v>
      </c>
      <c r="AF1203" s="273">
        <f t="shared" si="127"/>
        <v>2.0363100671232814</v>
      </c>
    </row>
    <row r="1204" spans="1:32" ht="20.100000000000001" customHeight="1">
      <c r="A1204" s="233">
        <v>1991</v>
      </c>
      <c r="B1204" s="709">
        <v>9.6777344918948511</v>
      </c>
      <c r="C1204" s="709">
        <v>51.748846897419142</v>
      </c>
      <c r="D1204" s="709">
        <v>51.748846897419142</v>
      </c>
      <c r="E1204" s="709">
        <v>42.071112405524296</v>
      </c>
      <c r="F1204" s="709">
        <v>42.071112405524296</v>
      </c>
      <c r="G1204" s="728"/>
      <c r="H1204" s="120"/>
      <c r="I1204" s="120"/>
      <c r="J1204" s="120"/>
      <c r="K1204" s="120"/>
      <c r="L1204" s="120"/>
      <c r="M1204" s="120"/>
      <c r="N1204" s="120"/>
      <c r="O1204" s="120"/>
      <c r="P1204" s="120"/>
      <c r="Q1204" s="120"/>
      <c r="R1204" s="120"/>
      <c r="S1204" s="120"/>
      <c r="T1204" s="120"/>
      <c r="U1204" s="31">
        <v>9.6777344918948511</v>
      </c>
      <c r="W1204" s="31">
        <v>51.748846897419142</v>
      </c>
      <c r="Y1204" s="31">
        <v>42.071112405524296</v>
      </c>
      <c r="Z1204" s="259">
        <v>2.0363100671232814</v>
      </c>
      <c r="AA1204" s="252">
        <f t="shared" si="130"/>
        <v>0</v>
      </c>
      <c r="AB1204" s="252">
        <f t="shared" si="131"/>
        <v>0</v>
      </c>
      <c r="AC1204" s="252">
        <f t="shared" si="132"/>
        <v>0</v>
      </c>
      <c r="AD1204" s="252" t="e">
        <f>#REF!-E1204</f>
        <v>#REF!</v>
      </c>
      <c r="AE1204" s="252" t="e">
        <f>#REF!-F1204</f>
        <v>#REF!</v>
      </c>
      <c r="AF1204" s="273">
        <f t="shared" si="127"/>
        <v>2.0363100671232814</v>
      </c>
    </row>
    <row r="1205" spans="1:32" ht="20.100000000000001" customHeight="1">
      <c r="A1205" s="233">
        <v>1992</v>
      </c>
      <c r="B1205" s="709">
        <v>11.366525826102981</v>
      </c>
      <c r="C1205" s="709">
        <v>51.461594997301994</v>
      </c>
      <c r="D1205" s="709">
        <v>51.461594997301994</v>
      </c>
      <c r="E1205" s="709">
        <v>40.095069171199015</v>
      </c>
      <c r="F1205" s="709">
        <v>40.095069171199015</v>
      </c>
      <c r="G1205" s="728"/>
      <c r="H1205" s="120"/>
      <c r="I1205" s="120"/>
      <c r="J1205" s="120"/>
      <c r="K1205" s="120"/>
      <c r="L1205" s="120"/>
      <c r="M1205" s="120"/>
      <c r="N1205" s="120"/>
      <c r="O1205" s="120"/>
      <c r="P1205" s="120"/>
      <c r="Q1205" s="120"/>
      <c r="R1205" s="120"/>
      <c r="S1205" s="120"/>
      <c r="T1205" s="120"/>
      <c r="U1205" s="31">
        <v>11.366525826102981</v>
      </c>
      <c r="W1205" s="31">
        <v>51.461594997301994</v>
      </c>
      <c r="Y1205" s="31">
        <v>40.095069171199015</v>
      </c>
      <c r="Z1205" s="259">
        <v>2.0363100671232814</v>
      </c>
      <c r="AA1205" s="252">
        <f t="shared" si="130"/>
        <v>0</v>
      </c>
      <c r="AB1205" s="252">
        <f t="shared" si="131"/>
        <v>0</v>
      </c>
      <c r="AC1205" s="252">
        <f t="shared" si="132"/>
        <v>0</v>
      </c>
      <c r="AD1205" s="252" t="e">
        <f>#REF!-E1205</f>
        <v>#REF!</v>
      </c>
      <c r="AE1205" s="252" t="e">
        <f>#REF!-F1205</f>
        <v>#REF!</v>
      </c>
      <c r="AF1205" s="273">
        <f t="shared" si="127"/>
        <v>2.0363100671232814</v>
      </c>
    </row>
    <row r="1206" spans="1:32" ht="20.100000000000001" customHeight="1">
      <c r="A1206" s="233">
        <v>1993</v>
      </c>
      <c r="B1206" s="709">
        <v>14.059942909511101</v>
      </c>
      <c r="C1206" s="709">
        <v>48.430316200356899</v>
      </c>
      <c r="D1206" s="709">
        <v>48.430316200356899</v>
      </c>
      <c r="E1206" s="709">
        <v>34.370373290845805</v>
      </c>
      <c r="F1206" s="709">
        <v>34.370373290845805</v>
      </c>
      <c r="G1206" s="728"/>
      <c r="H1206" s="120"/>
      <c r="I1206" s="120"/>
      <c r="J1206" s="120"/>
      <c r="K1206" s="120"/>
      <c r="L1206" s="120"/>
      <c r="M1206" s="120"/>
      <c r="N1206" s="120"/>
      <c r="O1206" s="120"/>
      <c r="P1206" s="120"/>
      <c r="Q1206" s="120"/>
      <c r="R1206" s="120"/>
      <c r="S1206" s="120"/>
      <c r="T1206" s="120"/>
      <c r="U1206" s="31">
        <v>14.059942909511101</v>
      </c>
      <c r="W1206" s="31">
        <v>48.430316200356899</v>
      </c>
      <c r="Y1206" s="31">
        <v>34.370373290845805</v>
      </c>
      <c r="Z1206" s="259">
        <v>2.0363100671232814</v>
      </c>
      <c r="AA1206" s="252">
        <f t="shared" si="130"/>
        <v>0</v>
      </c>
      <c r="AB1206" s="252">
        <f t="shared" si="131"/>
        <v>0</v>
      </c>
      <c r="AC1206" s="252">
        <f t="shared" si="132"/>
        <v>0</v>
      </c>
      <c r="AD1206" s="252" t="e">
        <f>#REF!-E1206</f>
        <v>#REF!</v>
      </c>
      <c r="AE1206" s="252" t="e">
        <f>#REF!-F1206</f>
        <v>#REF!</v>
      </c>
      <c r="AF1206" s="273">
        <f t="shared" si="127"/>
        <v>2.0363100671232814</v>
      </c>
    </row>
    <row r="1207" spans="1:32" ht="20.100000000000001" customHeight="1">
      <c r="A1207" s="233">
        <v>1994</v>
      </c>
      <c r="B1207" s="709">
        <v>17.839114617078867</v>
      </c>
      <c r="C1207" s="709">
        <v>42.130883436490294</v>
      </c>
      <c r="D1207" s="709">
        <v>42.130883436490294</v>
      </c>
      <c r="E1207" s="709">
        <v>24.291768819411427</v>
      </c>
      <c r="F1207" s="709">
        <v>24.291768819411427</v>
      </c>
      <c r="G1207" s="728"/>
      <c r="H1207" s="120"/>
      <c r="I1207" s="120"/>
      <c r="J1207" s="120"/>
      <c r="K1207" s="120"/>
      <c r="L1207" s="120"/>
      <c r="M1207" s="120"/>
      <c r="N1207" s="120"/>
      <c r="O1207" s="120"/>
      <c r="P1207" s="120"/>
      <c r="Q1207" s="120"/>
      <c r="R1207" s="120"/>
      <c r="S1207" s="120"/>
      <c r="T1207" s="120"/>
      <c r="U1207" s="31">
        <v>17.839114617078867</v>
      </c>
      <c r="W1207" s="31">
        <v>42.130883436490294</v>
      </c>
      <c r="Y1207" s="31">
        <v>24.291768819411427</v>
      </c>
      <c r="Z1207" s="259">
        <v>2.0363100671232814</v>
      </c>
      <c r="AA1207" s="252">
        <f t="shared" si="130"/>
        <v>0</v>
      </c>
      <c r="AB1207" s="252">
        <f t="shared" si="131"/>
        <v>0</v>
      </c>
      <c r="AC1207" s="252">
        <f t="shared" si="132"/>
        <v>0</v>
      </c>
      <c r="AD1207" s="252" t="e">
        <f>#REF!-E1207</f>
        <v>#REF!</v>
      </c>
      <c r="AE1207" s="252" t="e">
        <f>#REF!-F1207</f>
        <v>#REF!</v>
      </c>
      <c r="AF1207" s="273">
        <f t="shared" si="127"/>
        <v>2.0363100671232814</v>
      </c>
    </row>
    <row r="1208" spans="1:32" ht="20.100000000000001" customHeight="1">
      <c r="A1208" s="233">
        <v>1995</v>
      </c>
      <c r="B1208" s="709">
        <v>14.94483684965078</v>
      </c>
      <c r="C1208" s="709">
        <v>41.480120087034798</v>
      </c>
      <c r="D1208" s="709">
        <v>41.480120087034798</v>
      </c>
      <c r="E1208" s="709">
        <v>26.535283237384022</v>
      </c>
      <c r="F1208" s="709">
        <v>26.535283237384022</v>
      </c>
      <c r="G1208" s="728"/>
      <c r="H1208" s="120"/>
      <c r="I1208" s="120"/>
      <c r="J1208" s="120"/>
      <c r="K1208" s="120"/>
      <c r="L1208" s="120"/>
      <c r="M1208" s="120"/>
      <c r="N1208" s="120"/>
      <c r="O1208" s="120"/>
      <c r="P1208" s="120"/>
      <c r="Q1208" s="120"/>
      <c r="R1208" s="120"/>
      <c r="S1208" s="120"/>
      <c r="T1208" s="120"/>
      <c r="U1208" s="31">
        <v>14.94483684965078</v>
      </c>
      <c r="W1208" s="31">
        <v>41.480120087034798</v>
      </c>
      <c r="Y1208" s="31">
        <v>26.535283237384022</v>
      </c>
      <c r="Z1208" s="259">
        <v>2.0363100671232814</v>
      </c>
      <c r="AA1208" s="252">
        <f t="shared" si="130"/>
        <v>0</v>
      </c>
      <c r="AB1208" s="252">
        <f t="shared" si="131"/>
        <v>0</v>
      </c>
      <c r="AC1208" s="252">
        <f t="shared" si="132"/>
        <v>0</v>
      </c>
      <c r="AD1208" s="252" t="e">
        <f>#REF!-E1208</f>
        <v>#REF!</v>
      </c>
      <c r="AE1208" s="252" t="e">
        <f>#REF!-F1208</f>
        <v>#REF!</v>
      </c>
      <c r="AF1208" s="273">
        <f t="shared" si="127"/>
        <v>2.0363100671232814</v>
      </c>
    </row>
    <row r="1209" spans="1:32" ht="20.100000000000001" customHeight="1">
      <c r="A1209" s="233">
        <v>1996</v>
      </c>
      <c r="B1209" s="709">
        <v>12.558368758678171</v>
      </c>
      <c r="C1209" s="709">
        <v>43.635380229679512</v>
      </c>
      <c r="D1209" s="709">
        <v>43.635380229679512</v>
      </c>
      <c r="E1209" s="709">
        <v>31.077011471001342</v>
      </c>
      <c r="F1209" s="709">
        <v>31.077011471001342</v>
      </c>
      <c r="G1209" s="728"/>
      <c r="H1209" s="120"/>
      <c r="I1209" s="120"/>
      <c r="J1209" s="120"/>
      <c r="K1209" s="120"/>
      <c r="L1209" s="120"/>
      <c r="M1209" s="120"/>
      <c r="N1209" s="120"/>
      <c r="O1209" s="120"/>
      <c r="P1209" s="120"/>
      <c r="Q1209" s="120"/>
      <c r="R1209" s="120"/>
      <c r="S1209" s="120"/>
      <c r="T1209" s="120"/>
      <c r="U1209" s="31">
        <v>12.558368758678171</v>
      </c>
      <c r="W1209" s="31">
        <v>43.635380229679512</v>
      </c>
      <c r="Y1209" s="31">
        <v>31.077011471001342</v>
      </c>
      <c r="Z1209" s="259">
        <v>2.0363100671232814</v>
      </c>
      <c r="AA1209" s="252">
        <f t="shared" si="130"/>
        <v>0</v>
      </c>
      <c r="AB1209" s="252">
        <f t="shared" si="131"/>
        <v>0</v>
      </c>
      <c r="AC1209" s="252">
        <f t="shared" si="132"/>
        <v>0</v>
      </c>
      <c r="AD1209" s="252" t="e">
        <f>#REF!-E1209</f>
        <v>#REF!</v>
      </c>
      <c r="AE1209" s="252" t="e">
        <f>#REF!-F1209</f>
        <v>#REF!</v>
      </c>
      <c r="AF1209" s="273">
        <f t="shared" si="127"/>
        <v>2.0363100671232814</v>
      </c>
    </row>
    <row r="1210" spans="1:32" ht="20.100000000000001" customHeight="1">
      <c r="A1210" s="233">
        <v>1997</v>
      </c>
      <c r="B1210" s="709">
        <v>11.52651311481312</v>
      </c>
      <c r="C1210" s="709">
        <v>44.24270226125617</v>
      </c>
      <c r="D1210" s="709">
        <v>44.24270226125617</v>
      </c>
      <c r="E1210" s="709">
        <v>32.716189146443057</v>
      </c>
      <c r="F1210" s="709">
        <v>32.716189146443057</v>
      </c>
      <c r="G1210" s="728"/>
      <c r="H1210" s="120"/>
      <c r="I1210" s="120"/>
      <c r="J1210" s="120"/>
      <c r="K1210" s="120"/>
      <c r="L1210" s="120"/>
      <c r="M1210" s="120"/>
      <c r="N1210" s="120"/>
      <c r="O1210" s="120"/>
      <c r="P1210" s="120"/>
      <c r="Q1210" s="120"/>
      <c r="R1210" s="120"/>
      <c r="S1210" s="120"/>
      <c r="T1210" s="120"/>
      <c r="U1210" s="31">
        <v>11.52651311481312</v>
      </c>
      <c r="W1210" s="31">
        <v>44.24270226125617</v>
      </c>
      <c r="Y1210" s="31">
        <v>32.716189146443057</v>
      </c>
      <c r="Z1210" s="259">
        <v>2.0363100671232814</v>
      </c>
      <c r="AA1210" s="252">
        <f t="shared" si="130"/>
        <v>0</v>
      </c>
      <c r="AB1210" s="252">
        <f t="shared" si="131"/>
        <v>0</v>
      </c>
      <c r="AC1210" s="252">
        <f t="shared" si="132"/>
        <v>0</v>
      </c>
      <c r="AD1210" s="252" t="e">
        <f>#REF!-E1210</f>
        <v>#REF!</v>
      </c>
      <c r="AE1210" s="252" t="e">
        <f>#REF!-F1210</f>
        <v>#REF!</v>
      </c>
      <c r="AF1210" s="273">
        <f t="shared" si="127"/>
        <v>2.0363100671232814</v>
      </c>
    </row>
    <row r="1211" spans="1:32" ht="20.100000000000001" customHeight="1">
      <c r="A1211" s="233">
        <v>1998</v>
      </c>
      <c r="B1211" s="709">
        <v>15.165210966136264</v>
      </c>
      <c r="C1211" s="709">
        <v>36.942244855538384</v>
      </c>
      <c r="D1211" s="709">
        <v>36.942244855538384</v>
      </c>
      <c r="E1211" s="709">
        <v>21.777033889402116</v>
      </c>
      <c r="F1211" s="709">
        <v>21.777033889402116</v>
      </c>
      <c r="G1211" s="728"/>
      <c r="H1211" s="120"/>
      <c r="I1211" s="120"/>
      <c r="J1211" s="120"/>
      <c r="K1211" s="120"/>
      <c r="L1211" s="120"/>
      <c r="M1211" s="120"/>
      <c r="N1211" s="120"/>
      <c r="O1211" s="120"/>
      <c r="P1211" s="120"/>
      <c r="Q1211" s="120"/>
      <c r="R1211" s="120"/>
      <c r="S1211" s="120"/>
      <c r="T1211" s="120"/>
      <c r="U1211" s="31">
        <v>15.165210966136264</v>
      </c>
      <c r="W1211" s="31">
        <v>36.942244855538384</v>
      </c>
      <c r="Y1211" s="31">
        <v>21.777033889402116</v>
      </c>
      <c r="Z1211" s="259">
        <v>2.0363100671232814</v>
      </c>
      <c r="AA1211" s="252">
        <f t="shared" si="130"/>
        <v>0</v>
      </c>
      <c r="AB1211" s="252">
        <f t="shared" si="131"/>
        <v>0</v>
      </c>
      <c r="AC1211" s="252">
        <f t="shared" si="132"/>
        <v>0</v>
      </c>
      <c r="AD1211" s="252" t="e">
        <f>#REF!-E1211</f>
        <v>#REF!</v>
      </c>
      <c r="AE1211" s="252" t="e">
        <f>#REF!-F1211</f>
        <v>#REF!</v>
      </c>
      <c r="AF1211" s="273">
        <f t="shared" si="127"/>
        <v>2.0363100671232814</v>
      </c>
    </row>
    <row r="1212" spans="1:32" ht="20.100000000000001" customHeight="1">
      <c r="A1212" s="233">
        <v>1999</v>
      </c>
      <c r="B1212" s="709">
        <v>14.96052546974683</v>
      </c>
      <c r="C1212" s="709">
        <v>39.558694411535342</v>
      </c>
      <c r="D1212" s="709">
        <v>39.558694411535342</v>
      </c>
      <c r="E1212" s="709">
        <v>24.598168941788519</v>
      </c>
      <c r="F1212" s="709">
        <v>24.598168941788519</v>
      </c>
      <c r="G1212" s="728"/>
      <c r="H1212" s="120"/>
      <c r="I1212" s="120"/>
      <c r="J1212" s="120"/>
      <c r="K1212" s="120"/>
      <c r="L1212" s="120"/>
      <c r="M1212" s="120"/>
      <c r="N1212" s="120"/>
      <c r="O1212" s="120"/>
      <c r="P1212" s="120"/>
      <c r="Q1212" s="120"/>
      <c r="R1212" s="120"/>
      <c r="S1212" s="120"/>
      <c r="T1212" s="120"/>
      <c r="U1212" s="31">
        <v>14.96052546974683</v>
      </c>
      <c r="W1212" s="31">
        <v>39.558694411535342</v>
      </c>
      <c r="Y1212" s="31">
        <v>24.598168941788519</v>
      </c>
      <c r="Z1212" s="259">
        <v>2.0363100671232814</v>
      </c>
      <c r="AA1212" s="252">
        <f t="shared" si="130"/>
        <v>0</v>
      </c>
      <c r="AB1212" s="252">
        <f t="shared" si="131"/>
        <v>0</v>
      </c>
      <c r="AC1212" s="252">
        <f t="shared" si="132"/>
        <v>0</v>
      </c>
      <c r="AD1212" s="252" t="e">
        <f>#REF!-E1212</f>
        <v>#REF!</v>
      </c>
      <c r="AE1212" s="252" t="e">
        <f>#REF!-F1212</f>
        <v>#REF!</v>
      </c>
      <c r="AF1212" s="273">
        <f t="shared" si="127"/>
        <v>2.0363100671232814</v>
      </c>
    </row>
    <row r="1213" spans="1:32" ht="20.100000000000001" customHeight="1">
      <c r="A1213" s="233">
        <v>2000</v>
      </c>
      <c r="B1213" s="709">
        <v>10.982834842981273</v>
      </c>
      <c r="C1213" s="709">
        <v>50.735791627416546</v>
      </c>
      <c r="D1213" s="709">
        <v>50.735791627416546</v>
      </c>
      <c r="E1213" s="709">
        <v>39.752956784435277</v>
      </c>
      <c r="F1213" s="709">
        <v>39.752956784435277</v>
      </c>
      <c r="G1213" s="728"/>
      <c r="H1213" s="120"/>
      <c r="I1213" s="120"/>
      <c r="J1213" s="120"/>
      <c r="K1213" s="120"/>
      <c r="L1213" s="120"/>
      <c r="M1213" s="120"/>
      <c r="N1213" s="120"/>
      <c r="O1213" s="120"/>
      <c r="P1213" s="120"/>
      <c r="Q1213" s="120"/>
      <c r="R1213" s="120"/>
      <c r="S1213" s="120"/>
      <c r="T1213" s="120"/>
      <c r="U1213" s="31">
        <v>10.982834842981273</v>
      </c>
      <c r="W1213" s="31">
        <v>50.735791627416546</v>
      </c>
      <c r="Y1213" s="31">
        <v>39.752956784435277</v>
      </c>
      <c r="Z1213" s="259">
        <v>2.0363100671232814</v>
      </c>
      <c r="AA1213" s="252">
        <f t="shared" si="130"/>
        <v>0</v>
      </c>
      <c r="AB1213" s="252">
        <f t="shared" si="131"/>
        <v>0</v>
      </c>
      <c r="AC1213" s="252">
        <f t="shared" si="132"/>
        <v>0</v>
      </c>
      <c r="AD1213" s="252" t="e">
        <f>#REF!-E1213</f>
        <v>#REF!</v>
      </c>
      <c r="AE1213" s="252" t="e">
        <f>#REF!-F1213</f>
        <v>#REF!</v>
      </c>
      <c r="AF1213" s="273">
        <f t="shared" si="127"/>
        <v>2.0363100671232814</v>
      </c>
    </row>
    <row r="1214" spans="1:32" ht="20.100000000000001" customHeight="1">
      <c r="A1214" s="233">
        <v>2001</v>
      </c>
      <c r="B1214" s="709">
        <v>11.939864749290399</v>
      </c>
      <c r="C1214" s="709">
        <v>47.589085498544499</v>
      </c>
      <c r="D1214" s="709">
        <v>47.589085498544499</v>
      </c>
      <c r="E1214" s="709">
        <v>35.649220749254098</v>
      </c>
      <c r="F1214" s="709">
        <v>35.649220749254098</v>
      </c>
      <c r="G1214" s="728"/>
      <c r="H1214" s="120"/>
      <c r="I1214" s="120"/>
      <c r="J1214" s="120"/>
      <c r="K1214" s="120"/>
      <c r="L1214" s="120"/>
      <c r="M1214" s="120"/>
      <c r="N1214" s="120"/>
      <c r="O1214" s="120"/>
      <c r="P1214" s="120"/>
      <c r="Q1214" s="120"/>
      <c r="R1214" s="120"/>
      <c r="S1214" s="120"/>
      <c r="T1214" s="120"/>
      <c r="U1214" s="31">
        <v>11.939864749290399</v>
      </c>
      <c r="W1214" s="31">
        <v>47.589085498544499</v>
      </c>
      <c r="Y1214" s="31">
        <v>35.649220749254098</v>
      </c>
      <c r="Z1214" s="259">
        <v>2.0363100671232814</v>
      </c>
      <c r="AA1214" s="252">
        <f t="shared" si="130"/>
        <v>0</v>
      </c>
      <c r="AB1214" s="252">
        <f t="shared" si="131"/>
        <v>0</v>
      </c>
      <c r="AC1214" s="252">
        <f t="shared" si="132"/>
        <v>0</v>
      </c>
      <c r="AD1214" s="252" t="e">
        <f>#REF!-E1214</f>
        <v>#REF!</v>
      </c>
      <c r="AE1214" s="252" t="e">
        <f>#REF!-F1214</f>
        <v>#REF!</v>
      </c>
      <c r="AF1214" s="273">
        <f t="shared" si="127"/>
        <v>2.0363100671232814</v>
      </c>
    </row>
    <row r="1215" spans="1:32" ht="20.100000000000001" customHeight="1">
      <c r="A1215" s="233">
        <v>2002</v>
      </c>
      <c r="B1215" s="709">
        <v>12.049975324193323</v>
      </c>
      <c r="C1215" s="709">
        <v>44.527898086571085</v>
      </c>
      <c r="D1215" s="709">
        <v>44.527898086571085</v>
      </c>
      <c r="E1215" s="709">
        <v>32.477922762377773</v>
      </c>
      <c r="F1215" s="709">
        <v>32.477922762377773</v>
      </c>
      <c r="G1215" s="728"/>
      <c r="H1215" s="120"/>
      <c r="I1215" s="120"/>
      <c r="J1215" s="120"/>
      <c r="K1215" s="120"/>
      <c r="L1215" s="120"/>
      <c r="M1215" s="120"/>
      <c r="N1215" s="120"/>
      <c r="O1215" s="120"/>
      <c r="P1215" s="120"/>
      <c r="Q1215" s="120"/>
      <c r="R1215" s="120"/>
      <c r="S1215" s="120"/>
      <c r="T1215" s="120"/>
      <c r="U1215" s="31">
        <v>12.049975324193323</v>
      </c>
      <c r="W1215" s="31">
        <v>44.527898086571085</v>
      </c>
      <c r="Y1215" s="31">
        <v>32.477922762377773</v>
      </c>
      <c r="Z1215" s="259">
        <v>2.0363100671232814</v>
      </c>
      <c r="AA1215" s="252">
        <f t="shared" si="130"/>
        <v>0</v>
      </c>
      <c r="AB1215" s="252">
        <f t="shared" si="131"/>
        <v>0</v>
      </c>
      <c r="AC1215" s="252">
        <f t="shared" si="132"/>
        <v>0</v>
      </c>
      <c r="AD1215" s="252" t="e">
        <f>#REF!-E1215</f>
        <v>#REF!</v>
      </c>
      <c r="AE1215" s="252" t="e">
        <f>#REF!-F1215</f>
        <v>#REF!</v>
      </c>
      <c r="AF1215" s="273">
        <f t="shared" ref="AF1215:AF1228" si="133">Z1215-G1215</f>
        <v>2.0363100671232814</v>
      </c>
    </row>
    <row r="1216" spans="1:32" ht="20.100000000000001" customHeight="1">
      <c r="A1216" s="233">
        <v>2003</v>
      </c>
      <c r="B1216" s="709">
        <v>12.119971752762741</v>
      </c>
      <c r="C1216" s="709">
        <v>46.867064036011122</v>
      </c>
      <c r="D1216" s="709">
        <v>46.867064036011122</v>
      </c>
      <c r="E1216" s="709">
        <v>34.747092283248378</v>
      </c>
      <c r="F1216" s="709">
        <v>34.747092283248378</v>
      </c>
      <c r="G1216" s="728"/>
      <c r="H1216" s="120"/>
      <c r="I1216" s="120"/>
      <c r="J1216" s="120"/>
      <c r="K1216" s="120"/>
      <c r="L1216" s="120"/>
      <c r="M1216" s="120"/>
      <c r="N1216" s="120"/>
      <c r="O1216" s="120"/>
      <c r="P1216" s="120"/>
      <c r="Q1216" s="120"/>
      <c r="R1216" s="120"/>
      <c r="S1216" s="120"/>
      <c r="T1216" s="120"/>
      <c r="U1216" s="31">
        <v>12.119971752762741</v>
      </c>
      <c r="W1216" s="31">
        <v>46.867064036011122</v>
      </c>
      <c r="Y1216" s="31">
        <v>34.747092283248378</v>
      </c>
      <c r="Z1216" s="259">
        <v>2.0363100671232814</v>
      </c>
      <c r="AA1216" s="252">
        <f t="shared" si="130"/>
        <v>0</v>
      </c>
      <c r="AB1216" s="252">
        <f t="shared" si="131"/>
        <v>0</v>
      </c>
      <c r="AC1216" s="252">
        <f t="shared" si="132"/>
        <v>0</v>
      </c>
      <c r="AD1216" s="252" t="e">
        <f>#REF!-E1216</f>
        <v>#REF!</v>
      </c>
      <c r="AE1216" s="252" t="e">
        <f>#REF!-F1216</f>
        <v>#REF!</v>
      </c>
      <c r="AF1216" s="273">
        <f t="shared" si="133"/>
        <v>2.0363100671232814</v>
      </c>
    </row>
    <row r="1217" spans="1:32" ht="20.100000000000001" customHeight="1">
      <c r="A1217" s="233">
        <v>2004</v>
      </c>
      <c r="B1217" s="709">
        <v>11.374450538136919</v>
      </c>
      <c r="C1217" s="709">
        <v>48.470135165737105</v>
      </c>
      <c r="D1217" s="709">
        <v>48.470135165737105</v>
      </c>
      <c r="E1217" s="709">
        <v>37.095684627600185</v>
      </c>
      <c r="F1217" s="709">
        <v>37.095684627600185</v>
      </c>
      <c r="G1217" s="728"/>
      <c r="H1217" s="120"/>
      <c r="I1217" s="120"/>
      <c r="J1217" s="120"/>
      <c r="K1217" s="120"/>
      <c r="L1217" s="120"/>
      <c r="M1217" s="120"/>
      <c r="N1217" s="120"/>
      <c r="O1217" s="120"/>
      <c r="P1217" s="120"/>
      <c r="Q1217" s="120"/>
      <c r="R1217" s="120"/>
      <c r="S1217" s="120"/>
      <c r="T1217" s="120"/>
      <c r="U1217" s="31">
        <v>11.374450538136919</v>
      </c>
      <c r="W1217" s="31">
        <v>48.470135165737105</v>
      </c>
      <c r="Y1217" s="31">
        <v>37.095684627600185</v>
      </c>
      <c r="Z1217" s="259">
        <v>2.0363100671232814</v>
      </c>
      <c r="AA1217" s="252">
        <f t="shared" si="130"/>
        <v>0</v>
      </c>
      <c r="AB1217" s="252">
        <f t="shared" si="131"/>
        <v>0</v>
      </c>
      <c r="AC1217" s="252">
        <f t="shared" si="132"/>
        <v>0</v>
      </c>
      <c r="AD1217" s="252" t="e">
        <f>#REF!-E1217</f>
        <v>#REF!</v>
      </c>
      <c r="AE1217" s="252" t="e">
        <f>#REF!-F1217</f>
        <v>#REF!</v>
      </c>
      <c r="AF1217" s="273">
        <f t="shared" si="133"/>
        <v>2.0363100671232814</v>
      </c>
    </row>
    <row r="1218" spans="1:32" ht="20.100000000000001" customHeight="1">
      <c r="A1218" s="233">
        <v>2005</v>
      </c>
      <c r="B1218" s="709">
        <v>9.1840155135040451</v>
      </c>
      <c r="C1218" s="709">
        <v>51.070462310730932</v>
      </c>
      <c r="D1218" s="709">
        <v>49.8</v>
      </c>
      <c r="E1218" s="709">
        <v>41.886446797226895</v>
      </c>
      <c r="F1218" s="709">
        <v>40.700000000000003</v>
      </c>
      <c r="G1218" s="728"/>
      <c r="H1218" s="120"/>
      <c r="I1218" s="120"/>
      <c r="J1218" s="120"/>
      <c r="K1218" s="120"/>
      <c r="L1218" s="120"/>
      <c r="M1218" s="120"/>
      <c r="N1218" s="120"/>
      <c r="O1218" s="120"/>
      <c r="P1218" s="120"/>
      <c r="Q1218" s="120"/>
      <c r="R1218" s="120"/>
      <c r="S1218" s="120"/>
      <c r="T1218" s="120"/>
      <c r="U1218" s="31">
        <v>9.1840155135040451</v>
      </c>
      <c r="W1218" s="31">
        <v>49.846084261747656</v>
      </c>
      <c r="Y1218" s="31">
        <v>40.662146989317662</v>
      </c>
      <c r="Z1218" s="259">
        <v>2.0363100671232814</v>
      </c>
      <c r="AA1218" s="252">
        <f t="shared" si="130"/>
        <v>0</v>
      </c>
      <c r="AB1218" s="252">
        <f t="shared" si="131"/>
        <v>4.6084261747658672E-2</v>
      </c>
      <c r="AC1218" s="252">
        <f t="shared" si="132"/>
        <v>-3.7853010682340482E-2</v>
      </c>
      <c r="AD1218" s="252" t="e">
        <f>#REF!-E1218</f>
        <v>#REF!</v>
      </c>
      <c r="AE1218" s="252" t="e">
        <f>#REF!-F1218</f>
        <v>#REF!</v>
      </c>
      <c r="AF1218" s="273">
        <f t="shared" si="133"/>
        <v>2.0363100671232814</v>
      </c>
    </row>
    <row r="1219" spans="1:32" ht="20.100000000000001" customHeight="1">
      <c r="A1219" s="233">
        <v>2006</v>
      </c>
      <c r="B1219" s="709">
        <v>9.283485506587521</v>
      </c>
      <c r="C1219" s="709">
        <v>51.06065472367154</v>
      </c>
      <c r="D1219" s="709">
        <v>51.06065472367154</v>
      </c>
      <c r="E1219" s="709">
        <v>41.777169217084015</v>
      </c>
      <c r="F1219" s="709">
        <v>41.777169217084015</v>
      </c>
      <c r="G1219" s="728"/>
      <c r="H1219" s="120"/>
      <c r="I1219" s="120"/>
      <c r="J1219" s="120"/>
      <c r="K1219" s="120"/>
      <c r="L1219" s="120"/>
      <c r="M1219" s="120"/>
      <c r="N1219" s="120"/>
      <c r="O1219" s="120"/>
      <c r="P1219" s="120"/>
      <c r="Q1219" s="120"/>
      <c r="R1219" s="120"/>
      <c r="S1219" s="120"/>
      <c r="T1219" s="120"/>
      <c r="U1219" s="31">
        <v>9.283485506587521</v>
      </c>
      <c r="W1219" s="31">
        <v>51.06065472367154</v>
      </c>
      <c r="Y1219" s="31">
        <v>41.777169217084015</v>
      </c>
      <c r="Z1219" s="259">
        <v>2.0363100671232814</v>
      </c>
      <c r="AA1219" s="252">
        <f t="shared" si="130"/>
        <v>0</v>
      </c>
      <c r="AB1219" s="252">
        <f t="shared" si="131"/>
        <v>0</v>
      </c>
      <c r="AC1219" s="252">
        <f t="shared" si="132"/>
        <v>0</v>
      </c>
      <c r="AD1219" s="252" t="e">
        <f>#REF!-E1219</f>
        <v>#REF!</v>
      </c>
      <c r="AE1219" s="252" t="e">
        <f>#REF!-F1219</f>
        <v>#REF!</v>
      </c>
      <c r="AF1219" s="273">
        <f t="shared" si="133"/>
        <v>2.0363100671232814</v>
      </c>
    </row>
    <row r="1220" spans="1:32" ht="20.100000000000001" customHeight="1">
      <c r="A1220" s="233">
        <v>2007</v>
      </c>
      <c r="B1220" s="709">
        <v>11.614703640421185</v>
      </c>
      <c r="C1220" s="709">
        <v>50.292400876108914</v>
      </c>
      <c r="D1220" s="709">
        <v>50.292400876108914</v>
      </c>
      <c r="E1220" s="709">
        <v>38.677697235687731</v>
      </c>
      <c r="F1220" s="709">
        <v>38.677697235687731</v>
      </c>
      <c r="G1220" s="728"/>
      <c r="H1220" s="120"/>
      <c r="I1220" s="120"/>
      <c r="J1220" s="120"/>
      <c r="K1220" s="120"/>
      <c r="L1220" s="120"/>
      <c r="M1220" s="120"/>
      <c r="N1220" s="120"/>
      <c r="O1220" s="120"/>
      <c r="P1220" s="120"/>
      <c r="Q1220" s="120"/>
      <c r="R1220" s="120"/>
      <c r="S1220" s="120"/>
      <c r="T1220" s="120"/>
      <c r="U1220" s="31">
        <v>11.614703640421185</v>
      </c>
      <c r="W1220" s="31">
        <v>50.292400876108914</v>
      </c>
      <c r="Y1220" s="31">
        <v>38.677697235687731</v>
      </c>
      <c r="Z1220" s="259">
        <v>2.0363100671232814</v>
      </c>
      <c r="AA1220" s="252">
        <f t="shared" si="130"/>
        <v>0</v>
      </c>
      <c r="AB1220" s="252">
        <f t="shared" si="131"/>
        <v>0</v>
      </c>
      <c r="AC1220" s="252">
        <f t="shared" si="132"/>
        <v>0</v>
      </c>
      <c r="AD1220" s="252" t="e">
        <f>#REF!-E1220</f>
        <v>#REF!</v>
      </c>
      <c r="AE1220" s="252" t="e">
        <f>#REF!-F1220</f>
        <v>#REF!</v>
      </c>
      <c r="AF1220" s="273">
        <f t="shared" si="133"/>
        <v>2.0363100671232814</v>
      </c>
    </row>
    <row r="1221" spans="1:32" ht="20.100000000000001" customHeight="1">
      <c r="A1221" s="233">
        <v>2008</v>
      </c>
      <c r="B1221" s="709">
        <v>12.802358703516111</v>
      </c>
      <c r="C1221" s="709">
        <v>52.873869567975028</v>
      </c>
      <c r="D1221" s="709">
        <v>52.873869567975028</v>
      </c>
      <c r="E1221" s="709">
        <v>40.071510864458922</v>
      </c>
      <c r="F1221" s="709">
        <v>40.071510864458922</v>
      </c>
      <c r="G1221" s="728"/>
      <c r="H1221" s="120"/>
      <c r="I1221" s="120"/>
      <c r="J1221" s="120"/>
      <c r="K1221" s="120"/>
      <c r="L1221" s="120"/>
      <c r="M1221" s="120"/>
      <c r="N1221" s="120"/>
      <c r="O1221" s="120"/>
      <c r="P1221" s="120"/>
      <c r="Q1221" s="120"/>
      <c r="R1221" s="120"/>
      <c r="S1221" s="120"/>
      <c r="T1221" s="120"/>
      <c r="U1221" s="31">
        <v>12.802358703516111</v>
      </c>
      <c r="W1221" s="31">
        <v>52.873869567975028</v>
      </c>
      <c r="Y1221" s="31">
        <v>40.071510864458922</v>
      </c>
      <c r="Z1221" s="259">
        <v>2.0363100671232814</v>
      </c>
      <c r="AA1221" s="252">
        <f t="shared" si="130"/>
        <v>0</v>
      </c>
      <c r="AB1221" s="252">
        <f t="shared" si="131"/>
        <v>0</v>
      </c>
      <c r="AC1221" s="252">
        <f t="shared" si="132"/>
        <v>0</v>
      </c>
      <c r="AD1221" s="252" t="e">
        <f>#REF!-E1221</f>
        <v>#REF!</v>
      </c>
      <c r="AE1221" s="252" t="e">
        <f>#REF!-F1221</f>
        <v>#REF!</v>
      </c>
      <c r="AF1221" s="273">
        <f t="shared" si="133"/>
        <v>2.0363100671232814</v>
      </c>
    </row>
    <row r="1222" spans="1:32" ht="20.100000000000001" customHeight="1">
      <c r="A1222" s="233">
        <v>2009</v>
      </c>
      <c r="B1222" s="709">
        <v>17.536017449746065</v>
      </c>
      <c r="C1222" s="709">
        <v>40.131303421855399</v>
      </c>
      <c r="D1222" s="709">
        <v>40.131303421855399</v>
      </c>
      <c r="E1222" s="709">
        <v>22.595285972109334</v>
      </c>
      <c r="F1222" s="709">
        <v>22.595285972109334</v>
      </c>
      <c r="G1222" s="728"/>
      <c r="H1222" s="120"/>
      <c r="I1222" s="120"/>
      <c r="J1222" s="120"/>
      <c r="K1222" s="120"/>
      <c r="L1222" s="120"/>
      <c r="M1222" s="120"/>
      <c r="N1222" s="120"/>
      <c r="O1222" s="120"/>
      <c r="P1222" s="120"/>
      <c r="Q1222" s="120"/>
      <c r="R1222" s="120"/>
      <c r="S1222" s="120"/>
      <c r="T1222" s="120"/>
      <c r="U1222" s="31">
        <v>17.536017449746065</v>
      </c>
      <c r="W1222" s="31">
        <v>40.131303421855399</v>
      </c>
      <c r="Y1222" s="31">
        <v>22.595285972109334</v>
      </c>
      <c r="Z1222" s="259"/>
      <c r="AA1222" s="252">
        <f t="shared" si="130"/>
        <v>0</v>
      </c>
      <c r="AB1222" s="252">
        <f t="shared" si="131"/>
        <v>0</v>
      </c>
      <c r="AC1222" s="252">
        <f t="shared" si="132"/>
        <v>0</v>
      </c>
      <c r="AD1222" s="252" t="e">
        <f>#REF!-E1222</f>
        <v>#REF!</v>
      </c>
      <c r="AE1222" s="252" t="e">
        <f>#REF!-F1222</f>
        <v>#REF!</v>
      </c>
      <c r="AF1222" s="273">
        <f t="shared" si="133"/>
        <v>0</v>
      </c>
    </row>
    <row r="1223" spans="1:32" ht="20.100000000000001" customHeight="1">
      <c r="A1223" s="233" t="s">
        <v>376</v>
      </c>
      <c r="B1223" s="719">
        <v>13.956440499445286</v>
      </c>
      <c r="C1223" s="719">
        <v>48.476535187102776</v>
      </c>
      <c r="D1223" s="719">
        <v>48.5</v>
      </c>
      <c r="E1223" s="719">
        <v>34.52009468765749</v>
      </c>
      <c r="F1223" s="719">
        <v>34.5</v>
      </c>
      <c r="G1223" s="720"/>
      <c r="H1223" s="120"/>
      <c r="I1223" s="120"/>
      <c r="J1223" s="120"/>
      <c r="K1223" s="120"/>
      <c r="L1223" s="120"/>
      <c r="M1223" s="120"/>
      <c r="N1223" s="120"/>
      <c r="O1223" s="120"/>
      <c r="P1223" s="120"/>
      <c r="Q1223" s="120"/>
      <c r="R1223" s="120"/>
      <c r="S1223" s="120"/>
      <c r="T1223" s="120"/>
      <c r="U1223" s="31">
        <v>13.956440499445286</v>
      </c>
      <c r="W1223" s="31" t="e">
        <v>#VALUE!</v>
      </c>
      <c r="Y1223" s="31" t="e">
        <v>#VALUE!</v>
      </c>
      <c r="Z1223" s="259"/>
      <c r="AA1223" s="252">
        <f t="shared" si="130"/>
        <v>0</v>
      </c>
      <c r="AB1223" s="252" t="e">
        <f t="shared" si="131"/>
        <v>#VALUE!</v>
      </c>
      <c r="AC1223" s="252" t="e">
        <f t="shared" si="132"/>
        <v>#VALUE!</v>
      </c>
      <c r="AD1223" s="252" t="e">
        <f>#REF!-E1223</f>
        <v>#REF!</v>
      </c>
      <c r="AE1223" s="252" t="e">
        <f>#REF!-F1223</f>
        <v>#REF!</v>
      </c>
      <c r="AF1223" s="273">
        <f t="shared" si="133"/>
        <v>0</v>
      </c>
    </row>
    <row r="1224" spans="1:32" ht="15" customHeight="1">
      <c r="A1224" s="718" t="s">
        <v>61</v>
      </c>
      <c r="B1224" s="718"/>
      <c r="C1224" s="718"/>
      <c r="D1224" s="718"/>
      <c r="E1224" s="718"/>
      <c r="F1224" s="718"/>
      <c r="G1224" s="718"/>
      <c r="H1224" s="371"/>
      <c r="I1224" s="371"/>
      <c r="J1224" s="371"/>
      <c r="K1224" s="371"/>
      <c r="L1224" s="371"/>
      <c r="M1224" s="371"/>
      <c r="N1224" s="371"/>
      <c r="O1224" s="371"/>
      <c r="P1224" s="371"/>
      <c r="Q1224" s="371"/>
      <c r="R1224" s="371"/>
      <c r="S1224" s="371"/>
      <c r="T1224" s="371"/>
      <c r="U1224" s="31"/>
      <c r="V1224" s="31"/>
      <c r="W1224" s="31"/>
      <c r="X1224" s="31"/>
      <c r="Y1224" s="31"/>
      <c r="Z1224" s="259"/>
      <c r="AA1224" s="252">
        <f t="shared" ref="AA1224:AE1228" si="134">U1224-B1224</f>
        <v>0</v>
      </c>
      <c r="AB1224" s="252">
        <f t="shared" si="134"/>
        <v>0</v>
      </c>
      <c r="AC1224" s="252">
        <f t="shared" si="134"/>
        <v>0</v>
      </c>
      <c r="AD1224" s="252">
        <f t="shared" si="134"/>
        <v>0</v>
      </c>
      <c r="AE1224" s="252">
        <f t="shared" si="134"/>
        <v>0</v>
      </c>
      <c r="AF1224" s="273">
        <f t="shared" si="133"/>
        <v>0</v>
      </c>
    </row>
    <row r="1225" spans="1:32" ht="15" customHeight="1">
      <c r="A1225" s="336" t="s">
        <v>292</v>
      </c>
      <c r="B1225" s="295"/>
      <c r="C1225" s="295"/>
      <c r="D1225" s="295"/>
      <c r="E1225" s="296"/>
      <c r="F1225" s="296"/>
      <c r="G1225" s="295"/>
      <c r="H1225" s="295"/>
      <c r="I1225" s="295"/>
      <c r="J1225" s="295"/>
      <c r="K1225" s="295"/>
      <c r="L1225" s="295"/>
      <c r="M1225" s="295"/>
      <c r="N1225" s="295"/>
      <c r="O1225" s="295"/>
      <c r="P1225" s="295"/>
      <c r="Q1225" s="295"/>
      <c r="R1225" s="295"/>
      <c r="S1225" s="295"/>
      <c r="T1225" s="295"/>
      <c r="U1225" s="31"/>
      <c r="V1225" s="31"/>
      <c r="W1225" s="31"/>
      <c r="X1225" s="31"/>
      <c r="Y1225" s="31"/>
      <c r="Z1225" s="259"/>
      <c r="AA1225" s="252">
        <f t="shared" si="134"/>
        <v>0</v>
      </c>
      <c r="AB1225" s="252">
        <f t="shared" si="134"/>
        <v>0</v>
      </c>
      <c r="AC1225" s="252">
        <f t="shared" si="134"/>
        <v>0</v>
      </c>
      <c r="AD1225" s="252">
        <f t="shared" si="134"/>
        <v>0</v>
      </c>
      <c r="AE1225" s="252">
        <f t="shared" si="134"/>
        <v>0</v>
      </c>
      <c r="AF1225" s="273">
        <f t="shared" si="133"/>
        <v>0</v>
      </c>
    </row>
    <row r="1226" spans="1:32" ht="15" customHeight="1">
      <c r="A1226" s="368" t="s">
        <v>307</v>
      </c>
      <c r="B1226" s="303"/>
      <c r="C1226" s="303"/>
      <c r="D1226" s="304"/>
      <c r="E1226" s="304"/>
      <c r="F1226" s="302"/>
      <c r="G1226" s="302"/>
      <c r="H1226" s="302"/>
      <c r="I1226" s="302"/>
      <c r="J1226" s="302"/>
      <c r="K1226" s="302"/>
      <c r="L1226" s="302"/>
      <c r="M1226" s="302"/>
      <c r="N1226" s="302"/>
      <c r="O1226" s="302"/>
      <c r="P1226" s="302"/>
      <c r="Q1226" s="302"/>
      <c r="R1226" s="302"/>
      <c r="S1226" s="302"/>
      <c r="T1226" s="302"/>
      <c r="U1226" s="31"/>
      <c r="V1226" s="31"/>
      <c r="W1226" s="31"/>
      <c r="X1226" s="31"/>
      <c r="Y1226" s="31"/>
      <c r="Z1226" s="259"/>
      <c r="AA1226" s="252">
        <f t="shared" si="134"/>
        <v>0</v>
      </c>
      <c r="AB1226" s="252">
        <f t="shared" si="134"/>
        <v>0</v>
      </c>
      <c r="AC1226" s="252">
        <f t="shared" si="134"/>
        <v>0</v>
      </c>
      <c r="AD1226" s="252">
        <f t="shared" si="134"/>
        <v>0</v>
      </c>
      <c r="AE1226" s="252">
        <f t="shared" si="134"/>
        <v>0</v>
      </c>
      <c r="AF1226" s="273">
        <f t="shared" si="133"/>
        <v>0</v>
      </c>
    </row>
    <row r="1227" spans="1:32" s="6" customFormat="1" ht="39.950000000000003" customHeight="1">
      <c r="A1227" s="707" t="s">
        <v>199</v>
      </c>
      <c r="B1227" s="707"/>
      <c r="C1227" s="707"/>
      <c r="D1227" s="707"/>
      <c r="E1227" s="707"/>
      <c r="F1227" s="707"/>
      <c r="G1227" s="707"/>
      <c r="H1227" s="372"/>
      <c r="I1227" s="372"/>
      <c r="J1227" s="372"/>
      <c r="K1227" s="372"/>
      <c r="L1227" s="372"/>
      <c r="M1227" s="372"/>
      <c r="N1227" s="372"/>
      <c r="O1227" s="372"/>
      <c r="P1227" s="372"/>
      <c r="Q1227" s="372"/>
      <c r="R1227" s="372"/>
      <c r="S1227" s="372"/>
      <c r="T1227" s="372"/>
      <c r="U1227" s="109"/>
      <c r="V1227" s="109"/>
      <c r="W1227" s="109"/>
      <c r="X1227" s="109"/>
      <c r="Y1227" s="109"/>
      <c r="Z1227" s="365"/>
      <c r="AA1227" s="366">
        <f t="shared" si="134"/>
        <v>0</v>
      </c>
      <c r="AB1227" s="366">
        <f t="shared" si="134"/>
        <v>0</v>
      </c>
      <c r="AC1227" s="366">
        <f t="shared" si="134"/>
        <v>0</v>
      </c>
      <c r="AD1227" s="366">
        <f t="shared" si="134"/>
        <v>0</v>
      </c>
      <c r="AE1227" s="366">
        <f t="shared" si="134"/>
        <v>0</v>
      </c>
      <c r="AF1227" s="367">
        <f t="shared" si="133"/>
        <v>0</v>
      </c>
    </row>
    <row r="1228" spans="1:32" s="6" customFormat="1" ht="15" customHeight="1">
      <c r="A1228" s="369" t="s">
        <v>60</v>
      </c>
      <c r="B1228" s="306"/>
      <c r="C1228" s="306"/>
      <c r="D1228" s="306"/>
      <c r="E1228" s="307"/>
      <c r="F1228" s="307"/>
      <c r="G1228" s="307"/>
      <c r="H1228" s="307"/>
      <c r="I1228" s="307"/>
      <c r="J1228" s="307"/>
      <c r="K1228" s="307"/>
      <c r="L1228" s="307"/>
      <c r="M1228" s="307"/>
      <c r="N1228" s="307"/>
      <c r="O1228" s="307"/>
      <c r="P1228" s="307"/>
      <c r="Q1228" s="307"/>
      <c r="R1228" s="307"/>
      <c r="S1228" s="307"/>
      <c r="T1228" s="307"/>
      <c r="U1228" s="109">
        <v>20.026704318898595</v>
      </c>
      <c r="V1228" s="109">
        <v>2.0580889206743649</v>
      </c>
      <c r="W1228" s="109">
        <v>28.876374078653896</v>
      </c>
      <c r="X1228" s="109">
        <v>10.800000000000011</v>
      </c>
      <c r="Y1228" s="109">
        <v>-0.63624936836264112</v>
      </c>
      <c r="Z1228" s="365">
        <v>2.0363100671232814</v>
      </c>
      <c r="AA1228" s="366">
        <f t="shared" si="134"/>
        <v>20.026704318898595</v>
      </c>
      <c r="AB1228" s="366">
        <f t="shared" si="134"/>
        <v>2.0580889206743649</v>
      </c>
      <c r="AC1228" s="366">
        <f t="shared" si="134"/>
        <v>28.876374078653896</v>
      </c>
      <c r="AD1228" s="366">
        <f t="shared" si="134"/>
        <v>10.800000000000011</v>
      </c>
      <c r="AE1228" s="366">
        <f t="shared" si="134"/>
        <v>-0.63624936836264112</v>
      </c>
      <c r="AF1228" s="367">
        <f t="shared" si="133"/>
        <v>2.0363100671232814</v>
      </c>
    </row>
    <row r="1229" spans="1:32" s="6" customFormat="1" ht="15" customHeight="1">
      <c r="A1229" s="369"/>
      <c r="B1229" s="306"/>
      <c r="C1229" s="306"/>
      <c r="D1229" s="306"/>
      <c r="E1229" s="307"/>
      <c r="F1229" s="307"/>
      <c r="G1229" s="307"/>
      <c r="H1229" s="307"/>
      <c r="I1229" s="307"/>
      <c r="J1229" s="307"/>
      <c r="K1229" s="307"/>
      <c r="L1229" s="307"/>
      <c r="M1229" s="307"/>
      <c r="N1229" s="307"/>
      <c r="O1229" s="307"/>
      <c r="P1229" s="307"/>
      <c r="Q1229" s="307"/>
      <c r="R1229" s="307"/>
      <c r="S1229" s="307"/>
      <c r="T1229" s="307"/>
      <c r="U1229" s="109"/>
      <c r="V1229" s="109"/>
      <c r="W1229" s="109"/>
      <c r="X1229" s="109"/>
      <c r="Y1229" s="109"/>
      <c r="Z1229" s="365"/>
      <c r="AA1229" s="366"/>
      <c r="AB1229" s="366"/>
      <c r="AC1229" s="366"/>
      <c r="AD1229" s="366"/>
      <c r="AE1229" s="366"/>
      <c r="AF1229" s="367"/>
    </row>
    <row r="1230" spans="1:32" s="10" customFormat="1" ht="24.95" customHeight="1">
      <c r="A1230" s="721" t="s">
        <v>248</v>
      </c>
      <c r="B1230" s="721"/>
      <c r="C1230" s="721"/>
      <c r="D1230" s="721"/>
      <c r="E1230" s="721"/>
      <c r="F1230" s="721"/>
      <c r="G1230" s="721"/>
      <c r="H1230" s="111"/>
      <c r="I1230" s="111"/>
      <c r="J1230" s="111"/>
      <c r="K1230" s="111"/>
      <c r="L1230" s="111"/>
      <c r="M1230" s="111"/>
      <c r="N1230" s="111"/>
      <c r="O1230" s="111"/>
      <c r="P1230" s="111"/>
      <c r="Q1230" s="111"/>
      <c r="R1230" s="111"/>
      <c r="S1230" s="111"/>
      <c r="T1230" s="111"/>
      <c r="U1230" s="10">
        <v>20.026704318898595</v>
      </c>
      <c r="V1230" s="10">
        <v>2.0580889206743649</v>
      </c>
      <c r="W1230" s="10">
        <v>28.876374078653896</v>
      </c>
      <c r="X1230" s="10">
        <v>10.800000000000011</v>
      </c>
      <c r="Y1230" s="10">
        <v>-0.63624936836264112</v>
      </c>
      <c r="Z1230" s="264">
        <v>2.0363100671232814</v>
      </c>
      <c r="AA1230" s="13">
        <f t="shared" ref="AA1230:AA1261" si="135">U1230-B1230</f>
        <v>20.026704318898595</v>
      </c>
      <c r="AB1230" s="13">
        <f t="shared" ref="AB1230:AB1261" si="136">V1230-C1230</f>
        <v>2.0580889206743649</v>
      </c>
      <c r="AC1230" s="13">
        <f t="shared" ref="AC1230:AC1261" si="137">W1230-D1230</f>
        <v>28.876374078653896</v>
      </c>
      <c r="AD1230" s="13">
        <f t="shared" ref="AD1230:AD1261" si="138">X1230-E1230</f>
        <v>10.800000000000011</v>
      </c>
      <c r="AE1230" s="13">
        <f t="shared" ref="AE1230:AE1261" si="139">Y1230-F1230</f>
        <v>-0.63624936836264112</v>
      </c>
      <c r="AF1230" s="361">
        <f t="shared" ref="AF1230:AF1261" si="140">Z1230-G1230</f>
        <v>2.0363100671232814</v>
      </c>
    </row>
    <row r="1231" spans="1:32" s="37" customFormat="1" ht="15" customHeight="1">
      <c r="A1231" s="707" t="s">
        <v>5</v>
      </c>
      <c r="B1231" s="707"/>
      <c r="C1231" s="113"/>
      <c r="D1231" s="113"/>
      <c r="E1231" s="331"/>
      <c r="F1231" s="331"/>
      <c r="G1231" s="331"/>
      <c r="H1231" s="331"/>
      <c r="I1231" s="331"/>
      <c r="J1231" s="331"/>
      <c r="K1231" s="331"/>
      <c r="L1231" s="331"/>
      <c r="M1231" s="331"/>
      <c r="N1231" s="331"/>
      <c r="O1231" s="331"/>
      <c r="P1231" s="331"/>
      <c r="Q1231" s="331"/>
      <c r="R1231" s="331"/>
      <c r="S1231" s="331"/>
      <c r="T1231" s="331"/>
      <c r="U1231" s="37">
        <v>20.026704318898595</v>
      </c>
      <c r="V1231" s="37">
        <v>2.0580889206743649</v>
      </c>
      <c r="W1231" s="37">
        <v>28.876374078653896</v>
      </c>
      <c r="X1231" s="37">
        <v>10.800000000000011</v>
      </c>
      <c r="Y1231" s="37">
        <v>-0.63624936836264112</v>
      </c>
      <c r="Z1231" s="265">
        <v>2.0363100671232814</v>
      </c>
      <c r="AA1231" s="274">
        <f t="shared" si="135"/>
        <v>20.026704318898595</v>
      </c>
      <c r="AB1231" s="274">
        <f t="shared" si="136"/>
        <v>2.0580889206743649</v>
      </c>
      <c r="AC1231" s="274">
        <f t="shared" si="137"/>
        <v>28.876374078653896</v>
      </c>
      <c r="AD1231" s="274">
        <f t="shared" si="138"/>
        <v>10.800000000000011</v>
      </c>
      <c r="AE1231" s="274">
        <f t="shared" si="139"/>
        <v>-0.63624936836264112</v>
      </c>
      <c r="AF1231" s="275">
        <f t="shared" si="140"/>
        <v>2.0363100671232814</v>
      </c>
    </row>
    <row r="1232" spans="1:32" s="31" customFormat="1" ht="20.100000000000001" customHeight="1">
      <c r="A1232" s="722" t="s">
        <v>6</v>
      </c>
      <c r="B1232" s="724" t="s">
        <v>62</v>
      </c>
      <c r="C1232" s="724"/>
      <c r="D1232" s="724" t="s">
        <v>57</v>
      </c>
      <c r="E1232" s="724"/>
      <c r="F1232" s="724" t="s">
        <v>58</v>
      </c>
      <c r="G1232" s="725"/>
      <c r="H1232" s="227"/>
      <c r="I1232" s="227"/>
      <c r="J1232" s="227"/>
      <c r="K1232" s="227"/>
      <c r="L1232" s="227"/>
      <c r="M1232" s="227"/>
      <c r="N1232" s="227"/>
      <c r="O1232" s="227"/>
      <c r="P1232" s="227"/>
      <c r="Q1232" s="227"/>
      <c r="R1232" s="227"/>
      <c r="S1232" s="227"/>
      <c r="T1232" s="227"/>
      <c r="U1232" s="31">
        <v>20.026704318898595</v>
      </c>
      <c r="V1232" s="31">
        <v>2.0580889206743649</v>
      </c>
      <c r="W1232" s="31">
        <v>28.876374078653896</v>
      </c>
      <c r="X1232" s="31">
        <v>10.800000000000011</v>
      </c>
      <c r="Y1232" s="31">
        <v>-0.63624936836264112</v>
      </c>
      <c r="Z1232" s="259">
        <v>2.0363100671232814</v>
      </c>
      <c r="AA1232" s="252" t="e">
        <f t="shared" si="135"/>
        <v>#VALUE!</v>
      </c>
      <c r="AB1232" s="252">
        <f t="shared" si="136"/>
        <v>2.0580889206743649</v>
      </c>
      <c r="AC1232" s="252" t="e">
        <f t="shared" si="137"/>
        <v>#VALUE!</v>
      </c>
      <c r="AD1232" s="252">
        <f t="shared" si="138"/>
        <v>10.800000000000011</v>
      </c>
      <c r="AE1232" s="252" t="e">
        <f t="shared" si="139"/>
        <v>#VALUE!</v>
      </c>
      <c r="AF1232" s="273">
        <f t="shared" si="140"/>
        <v>2.0363100671232814</v>
      </c>
    </row>
    <row r="1233" spans="1:32" s="31" customFormat="1" ht="15" customHeight="1">
      <c r="A1233" s="723"/>
      <c r="B1233" s="726" t="s">
        <v>10</v>
      </c>
      <c r="C1233" s="726"/>
      <c r="D1233" s="726" t="s">
        <v>2</v>
      </c>
      <c r="E1233" s="726"/>
      <c r="F1233" s="726" t="s">
        <v>2</v>
      </c>
      <c r="G1233" s="727"/>
      <c r="H1233" s="225"/>
      <c r="I1233" s="225"/>
      <c r="J1233" s="225"/>
      <c r="K1233" s="225"/>
      <c r="L1233" s="225"/>
      <c r="M1233" s="225"/>
      <c r="N1233" s="225"/>
      <c r="O1233" s="225"/>
      <c r="P1233" s="225"/>
      <c r="Q1233" s="225"/>
      <c r="R1233" s="225"/>
      <c r="S1233" s="225"/>
      <c r="T1233" s="225"/>
      <c r="U1233" s="31">
        <v>20.026704318898595</v>
      </c>
      <c r="V1233" s="31">
        <v>2.0580889206743649</v>
      </c>
      <c r="W1233" s="31">
        <v>28.876374078653896</v>
      </c>
      <c r="X1233" s="31">
        <v>10.800000000000011</v>
      </c>
      <c r="Y1233" s="31">
        <v>-0.63624936836264112</v>
      </c>
      <c r="Z1233" s="259">
        <v>2.0363100671232814</v>
      </c>
      <c r="AA1233" s="252" t="e">
        <f t="shared" si="135"/>
        <v>#VALUE!</v>
      </c>
      <c r="AB1233" s="252">
        <f t="shared" si="136"/>
        <v>2.0580889206743649</v>
      </c>
      <c r="AC1233" s="252" t="e">
        <f t="shared" si="137"/>
        <v>#VALUE!</v>
      </c>
      <c r="AD1233" s="252">
        <f t="shared" si="138"/>
        <v>10.800000000000011</v>
      </c>
      <c r="AE1233" s="252" t="e">
        <f t="shared" si="139"/>
        <v>#VALUE!</v>
      </c>
      <c r="AF1233" s="273">
        <f t="shared" si="140"/>
        <v>2.0363100671232814</v>
      </c>
    </row>
    <row r="1234" spans="1:32" s="31" customFormat="1" ht="20.100000000000001" customHeight="1">
      <c r="A1234" s="233">
        <v>1962</v>
      </c>
      <c r="B1234" s="709">
        <v>82.5</v>
      </c>
      <c r="C1234" s="709"/>
      <c r="D1234" s="709">
        <v>43.878787878787882</v>
      </c>
      <c r="E1234" s="709"/>
      <c r="F1234" s="709">
        <v>56.121212121212118</v>
      </c>
      <c r="G1234" s="709"/>
      <c r="H1234" s="120"/>
      <c r="I1234" s="120"/>
      <c r="J1234" s="120"/>
      <c r="K1234" s="120"/>
      <c r="L1234" s="120"/>
      <c r="M1234" s="120"/>
      <c r="N1234" s="120"/>
      <c r="O1234" s="120"/>
      <c r="P1234" s="120"/>
      <c r="Q1234" s="120"/>
      <c r="R1234" s="120"/>
      <c r="S1234" s="120"/>
      <c r="T1234" s="120"/>
      <c r="U1234" s="31">
        <v>20.026704318898595</v>
      </c>
      <c r="V1234" s="31">
        <v>2.0580889206743649</v>
      </c>
      <c r="W1234" s="31">
        <v>28.876374078653896</v>
      </c>
      <c r="X1234" s="31">
        <v>10.800000000000011</v>
      </c>
      <c r="Y1234" s="31">
        <v>-0.63624936836264112</v>
      </c>
      <c r="Z1234" s="259">
        <v>2.0363100671232814</v>
      </c>
      <c r="AA1234" s="252">
        <f t="shared" si="135"/>
        <v>-62.473295681101405</v>
      </c>
      <c r="AB1234" s="252">
        <f t="shared" si="136"/>
        <v>2.0580889206743649</v>
      </c>
      <c r="AC1234" s="252">
        <f t="shared" si="137"/>
        <v>-15.002413800133986</v>
      </c>
      <c r="AD1234" s="252">
        <f t="shared" si="138"/>
        <v>10.800000000000011</v>
      </c>
      <c r="AE1234" s="252">
        <f t="shared" si="139"/>
        <v>-56.757461489574759</v>
      </c>
      <c r="AF1234" s="273">
        <f t="shared" si="140"/>
        <v>2.0363100671232814</v>
      </c>
    </row>
    <row r="1235" spans="1:32" s="31" customFormat="1" ht="20.100000000000001" customHeight="1">
      <c r="A1235" s="233">
        <v>1963</v>
      </c>
      <c r="B1235" s="709">
        <v>199.7</v>
      </c>
      <c r="C1235" s="709"/>
      <c r="D1235" s="709">
        <v>22.533800701051579</v>
      </c>
      <c r="E1235" s="709"/>
      <c r="F1235" s="709">
        <v>77.466199298948425</v>
      </c>
      <c r="G1235" s="709"/>
      <c r="H1235" s="120"/>
      <c r="I1235" s="120"/>
      <c r="J1235" s="120"/>
      <c r="K1235" s="120"/>
      <c r="L1235" s="120"/>
      <c r="M1235" s="120"/>
      <c r="N1235" s="120"/>
      <c r="O1235" s="120"/>
      <c r="P1235" s="120"/>
      <c r="Q1235" s="120"/>
      <c r="R1235" s="120"/>
      <c r="S1235" s="120"/>
      <c r="T1235" s="120"/>
      <c r="U1235" s="31">
        <v>20.026704318898595</v>
      </c>
      <c r="V1235" s="31">
        <v>2.0580889206743649</v>
      </c>
      <c r="W1235" s="31">
        <v>28.876374078653896</v>
      </c>
      <c r="X1235" s="31">
        <v>10.800000000000011</v>
      </c>
      <c r="Y1235" s="31">
        <v>-0.63624936836264112</v>
      </c>
      <c r="Z1235" s="259">
        <v>2.0363100671232814</v>
      </c>
      <c r="AA1235" s="252">
        <f t="shared" si="135"/>
        <v>-179.67329568110139</v>
      </c>
      <c r="AB1235" s="252">
        <f t="shared" si="136"/>
        <v>2.0580889206743649</v>
      </c>
      <c r="AC1235" s="252">
        <f t="shared" si="137"/>
        <v>6.3425733776023172</v>
      </c>
      <c r="AD1235" s="252">
        <f t="shared" si="138"/>
        <v>10.800000000000011</v>
      </c>
      <c r="AE1235" s="252">
        <f t="shared" si="139"/>
        <v>-78.102448667311066</v>
      </c>
      <c r="AF1235" s="273">
        <f t="shared" si="140"/>
        <v>2.0363100671232814</v>
      </c>
    </row>
    <row r="1236" spans="1:32" s="31" customFormat="1" ht="20.100000000000001" customHeight="1">
      <c r="A1236" s="233">
        <v>1964</v>
      </c>
      <c r="B1236" s="709">
        <v>637.29999999999995</v>
      </c>
      <c r="C1236" s="709"/>
      <c r="D1236" s="709">
        <v>8.7713792562372515</v>
      </c>
      <c r="E1236" s="709"/>
      <c r="F1236" s="709">
        <v>91.228620743762761</v>
      </c>
      <c r="G1236" s="709"/>
      <c r="H1236" s="120"/>
      <c r="I1236" s="120"/>
      <c r="J1236" s="120"/>
      <c r="K1236" s="120"/>
      <c r="L1236" s="120"/>
      <c r="M1236" s="120"/>
      <c r="N1236" s="120"/>
      <c r="O1236" s="120"/>
      <c r="P1236" s="120"/>
      <c r="Q1236" s="120"/>
      <c r="R1236" s="120"/>
      <c r="S1236" s="120"/>
      <c r="T1236" s="120"/>
      <c r="U1236" s="31">
        <v>20.026704318898595</v>
      </c>
      <c r="V1236" s="31">
        <v>2.0580889206743649</v>
      </c>
      <c r="W1236" s="31">
        <v>28.876374078653896</v>
      </c>
      <c r="X1236" s="31">
        <v>10.800000000000011</v>
      </c>
      <c r="Y1236" s="31">
        <v>-0.63624936836264112</v>
      </c>
      <c r="Z1236" s="259">
        <v>2.0363100671232814</v>
      </c>
      <c r="AA1236" s="252">
        <f t="shared" si="135"/>
        <v>-617.27329568110133</v>
      </c>
      <c r="AB1236" s="252">
        <f t="shared" si="136"/>
        <v>2.0580889206743649</v>
      </c>
      <c r="AC1236" s="252">
        <f t="shared" si="137"/>
        <v>20.104994822416643</v>
      </c>
      <c r="AD1236" s="252">
        <f t="shared" si="138"/>
        <v>10.800000000000011</v>
      </c>
      <c r="AE1236" s="252">
        <f t="shared" si="139"/>
        <v>-91.864870112125402</v>
      </c>
      <c r="AF1236" s="273">
        <f t="shared" si="140"/>
        <v>2.0363100671232814</v>
      </c>
    </row>
    <row r="1237" spans="1:32" s="31" customFormat="1" ht="20.100000000000001" customHeight="1">
      <c r="A1237" s="233">
        <v>1965</v>
      </c>
      <c r="B1237" s="709">
        <v>926.7</v>
      </c>
      <c r="C1237" s="709"/>
      <c r="D1237" s="709">
        <v>5.6652638394302359</v>
      </c>
      <c r="E1237" s="709"/>
      <c r="F1237" s="709">
        <v>94.334736160569761</v>
      </c>
      <c r="G1237" s="709"/>
      <c r="H1237" s="120"/>
      <c r="I1237" s="120"/>
      <c r="J1237" s="120"/>
      <c r="K1237" s="120"/>
      <c r="L1237" s="120"/>
      <c r="M1237" s="120"/>
      <c r="N1237" s="120"/>
      <c r="O1237" s="120"/>
      <c r="P1237" s="120"/>
      <c r="Q1237" s="120"/>
      <c r="R1237" s="120"/>
      <c r="S1237" s="120"/>
      <c r="T1237" s="120"/>
      <c r="U1237" s="31">
        <v>20.026704318898595</v>
      </c>
      <c r="V1237" s="31">
        <v>2.0580889206743649</v>
      </c>
      <c r="W1237" s="31">
        <v>28.876374078653896</v>
      </c>
      <c r="X1237" s="31">
        <v>10.800000000000011</v>
      </c>
      <c r="Y1237" s="31">
        <v>-0.63624936836264112</v>
      </c>
      <c r="Z1237" s="259">
        <v>2.0363100671232814</v>
      </c>
      <c r="AA1237" s="252">
        <f t="shared" si="135"/>
        <v>-906.67329568110142</v>
      </c>
      <c r="AB1237" s="252">
        <f t="shared" si="136"/>
        <v>2.0580889206743649</v>
      </c>
      <c r="AC1237" s="252">
        <f t="shared" si="137"/>
        <v>23.211110239223661</v>
      </c>
      <c r="AD1237" s="252">
        <f t="shared" si="138"/>
        <v>10.800000000000011</v>
      </c>
      <c r="AE1237" s="252">
        <f t="shared" si="139"/>
        <v>-94.970985528932403</v>
      </c>
      <c r="AF1237" s="273">
        <f t="shared" si="140"/>
        <v>2.0363100671232814</v>
      </c>
    </row>
    <row r="1238" spans="1:32" s="31" customFormat="1" ht="20.100000000000001" customHeight="1">
      <c r="A1238" s="233">
        <v>1966</v>
      </c>
      <c r="B1238" s="709">
        <v>1176</v>
      </c>
      <c r="C1238" s="709"/>
      <c r="D1238" s="709">
        <v>3.52891156462585</v>
      </c>
      <c r="E1238" s="709"/>
      <c r="F1238" s="709">
        <v>96.471088435374156</v>
      </c>
      <c r="G1238" s="709"/>
      <c r="H1238" s="120"/>
      <c r="I1238" s="120"/>
      <c r="J1238" s="120"/>
      <c r="K1238" s="120"/>
      <c r="L1238" s="120"/>
      <c r="M1238" s="120"/>
      <c r="N1238" s="120"/>
      <c r="O1238" s="120"/>
      <c r="P1238" s="120"/>
      <c r="Q1238" s="120"/>
      <c r="R1238" s="120"/>
      <c r="S1238" s="120"/>
      <c r="T1238" s="120"/>
      <c r="U1238" s="31">
        <v>20.026704318898595</v>
      </c>
      <c r="V1238" s="31">
        <v>2.0580889206743649</v>
      </c>
      <c r="W1238" s="31">
        <v>28.876374078653896</v>
      </c>
      <c r="X1238" s="31">
        <v>10.800000000000011</v>
      </c>
      <c r="Y1238" s="31">
        <v>-0.63624936836264112</v>
      </c>
      <c r="Z1238" s="259">
        <v>2.0363100671232814</v>
      </c>
      <c r="AA1238" s="252">
        <f t="shared" si="135"/>
        <v>-1155.9732956811015</v>
      </c>
      <c r="AB1238" s="252">
        <f t="shared" si="136"/>
        <v>2.0580889206743649</v>
      </c>
      <c r="AC1238" s="252">
        <f t="shared" si="137"/>
        <v>25.347462514028045</v>
      </c>
      <c r="AD1238" s="252">
        <f t="shared" si="138"/>
        <v>10.800000000000011</v>
      </c>
      <c r="AE1238" s="252">
        <f t="shared" si="139"/>
        <v>-97.107337803736797</v>
      </c>
      <c r="AF1238" s="273">
        <f t="shared" si="140"/>
        <v>2.0363100671232814</v>
      </c>
    </row>
    <row r="1239" spans="1:32" s="31" customFormat="1" ht="20.100000000000001" customHeight="1">
      <c r="A1239" s="233">
        <v>1967</v>
      </c>
      <c r="B1239" s="709">
        <v>1326.1000000000001</v>
      </c>
      <c r="C1239" s="709"/>
      <c r="D1239" s="709">
        <v>11.100218686373575</v>
      </c>
      <c r="E1239" s="709"/>
      <c r="F1239" s="709">
        <v>88.89978131362642</v>
      </c>
      <c r="G1239" s="709"/>
      <c r="H1239" s="120"/>
      <c r="I1239" s="120"/>
      <c r="J1239" s="120"/>
      <c r="K1239" s="120"/>
      <c r="L1239" s="120"/>
      <c r="M1239" s="120"/>
      <c r="N1239" s="120"/>
      <c r="O1239" s="120"/>
      <c r="P1239" s="120"/>
      <c r="Q1239" s="120"/>
      <c r="R1239" s="120"/>
      <c r="S1239" s="120"/>
      <c r="T1239" s="120"/>
      <c r="U1239" s="31">
        <v>20.026704318898595</v>
      </c>
      <c r="V1239" s="31">
        <v>2.0580889206743649</v>
      </c>
      <c r="W1239" s="31">
        <v>28.876374078653896</v>
      </c>
      <c r="X1239" s="31">
        <v>10.800000000000011</v>
      </c>
      <c r="Y1239" s="31">
        <v>-0.63624936836264112</v>
      </c>
      <c r="Z1239" s="259">
        <v>2.0363100671232814</v>
      </c>
      <c r="AA1239" s="252">
        <f t="shared" si="135"/>
        <v>-1306.0732956811016</v>
      </c>
      <c r="AB1239" s="252">
        <f t="shared" si="136"/>
        <v>2.0580889206743649</v>
      </c>
      <c r="AC1239" s="252">
        <f t="shared" si="137"/>
        <v>17.776155392280323</v>
      </c>
      <c r="AD1239" s="252">
        <f t="shared" si="138"/>
        <v>10.800000000000011</v>
      </c>
      <c r="AE1239" s="252">
        <f t="shared" si="139"/>
        <v>-89.536030681989061</v>
      </c>
      <c r="AF1239" s="273">
        <f t="shared" si="140"/>
        <v>2.0363100671232814</v>
      </c>
    </row>
    <row r="1240" spans="1:32" s="31" customFormat="1" ht="20.100000000000001" customHeight="1">
      <c r="A1240" s="233">
        <v>1968</v>
      </c>
      <c r="B1240" s="709">
        <v>1863.9</v>
      </c>
      <c r="C1240" s="709"/>
      <c r="D1240" s="709">
        <v>16.696174687483236</v>
      </c>
      <c r="E1240" s="709"/>
      <c r="F1240" s="709">
        <v>83.303825312516764</v>
      </c>
      <c r="G1240" s="709"/>
      <c r="H1240" s="120"/>
      <c r="I1240" s="120"/>
      <c r="J1240" s="120"/>
      <c r="K1240" s="120"/>
      <c r="L1240" s="120"/>
      <c r="M1240" s="120"/>
      <c r="N1240" s="120"/>
      <c r="O1240" s="120"/>
      <c r="P1240" s="120"/>
      <c r="Q1240" s="120"/>
      <c r="R1240" s="120"/>
      <c r="S1240" s="120"/>
      <c r="T1240" s="120"/>
      <c r="U1240" s="31">
        <v>20.026704318898595</v>
      </c>
      <c r="V1240" s="31">
        <v>2.0580889206743649</v>
      </c>
      <c r="W1240" s="31">
        <v>28.876374078653896</v>
      </c>
      <c r="X1240" s="31">
        <v>10.800000000000011</v>
      </c>
      <c r="Y1240" s="31">
        <v>-0.63624936836264112</v>
      </c>
      <c r="Z1240" s="259">
        <v>2.0363100671232814</v>
      </c>
      <c r="AA1240" s="252">
        <f t="shared" si="135"/>
        <v>-1843.8732956811016</v>
      </c>
      <c r="AB1240" s="252">
        <f t="shared" si="136"/>
        <v>2.0580889206743649</v>
      </c>
      <c r="AC1240" s="252">
        <f t="shared" si="137"/>
        <v>12.18019939117066</v>
      </c>
      <c r="AD1240" s="252">
        <f t="shared" si="138"/>
        <v>10.800000000000011</v>
      </c>
      <c r="AE1240" s="252">
        <f t="shared" si="139"/>
        <v>-83.940074680879405</v>
      </c>
      <c r="AF1240" s="273">
        <f t="shared" si="140"/>
        <v>2.0363100671232814</v>
      </c>
    </row>
    <row r="1241" spans="1:32" s="31" customFormat="1" ht="20.100000000000001" customHeight="1">
      <c r="A1241" s="233">
        <v>1969</v>
      </c>
      <c r="B1241" s="709">
        <v>2466.6</v>
      </c>
      <c r="C1241" s="709"/>
      <c r="D1241" s="709">
        <v>24.033081975188516</v>
      </c>
      <c r="E1241" s="709"/>
      <c r="F1241" s="709">
        <v>75.966918024811477</v>
      </c>
      <c r="G1241" s="709"/>
      <c r="H1241" s="120"/>
      <c r="I1241" s="120"/>
      <c r="J1241" s="120"/>
      <c r="K1241" s="120"/>
      <c r="L1241" s="120"/>
      <c r="M1241" s="120"/>
      <c r="N1241" s="120"/>
      <c r="O1241" s="120"/>
      <c r="P1241" s="120"/>
      <c r="Q1241" s="120"/>
      <c r="R1241" s="120"/>
      <c r="S1241" s="120"/>
      <c r="T1241" s="120"/>
      <c r="U1241" s="31">
        <v>20.026704318898595</v>
      </c>
      <c r="V1241" s="31">
        <v>2.0580889206743649</v>
      </c>
      <c r="W1241" s="31">
        <v>28.876374078653896</v>
      </c>
      <c r="X1241" s="31">
        <v>10.800000000000011</v>
      </c>
      <c r="Y1241" s="31">
        <v>-0.63624936836264112</v>
      </c>
      <c r="Z1241" s="259">
        <v>2.0363100671232814</v>
      </c>
      <c r="AA1241" s="252">
        <f t="shared" si="135"/>
        <v>-2446.5732956811012</v>
      </c>
      <c r="AB1241" s="252">
        <f t="shared" si="136"/>
        <v>2.0580889206743649</v>
      </c>
      <c r="AC1241" s="252">
        <f t="shared" si="137"/>
        <v>4.8432921034653802</v>
      </c>
      <c r="AD1241" s="252">
        <f t="shared" si="138"/>
        <v>10.800000000000011</v>
      </c>
      <c r="AE1241" s="252">
        <f t="shared" si="139"/>
        <v>-76.603167393174118</v>
      </c>
      <c r="AF1241" s="273">
        <f t="shared" si="140"/>
        <v>2.0363100671232814</v>
      </c>
    </row>
    <row r="1242" spans="1:32" s="31" customFormat="1" ht="20.100000000000001" customHeight="1">
      <c r="A1242" s="233">
        <v>1970</v>
      </c>
      <c r="B1242" s="709">
        <v>2361.6999999999998</v>
      </c>
      <c r="C1242" s="709"/>
      <c r="D1242" s="709">
        <v>14.921454884193588</v>
      </c>
      <c r="E1242" s="709"/>
      <c r="F1242" s="709">
        <v>85.078545115806421</v>
      </c>
      <c r="G1242" s="709"/>
      <c r="H1242" s="120"/>
      <c r="I1242" s="120"/>
      <c r="J1242" s="120"/>
      <c r="K1242" s="120"/>
      <c r="L1242" s="120"/>
      <c r="M1242" s="120"/>
      <c r="N1242" s="120"/>
      <c r="O1242" s="120"/>
      <c r="P1242" s="120"/>
      <c r="Q1242" s="120"/>
      <c r="R1242" s="120"/>
      <c r="S1242" s="120"/>
      <c r="T1242" s="120"/>
      <c r="U1242" s="31">
        <v>20.026704318898595</v>
      </c>
      <c r="V1242" s="31">
        <v>2.0580889206743649</v>
      </c>
      <c r="W1242" s="31">
        <v>28.876374078653896</v>
      </c>
      <c r="X1242" s="31">
        <v>10.800000000000011</v>
      </c>
      <c r="Y1242" s="31">
        <v>-0.63624936836264112</v>
      </c>
      <c r="Z1242" s="259">
        <v>2.0363100671232814</v>
      </c>
      <c r="AA1242" s="252">
        <f t="shared" si="135"/>
        <v>-2341.6732956811011</v>
      </c>
      <c r="AB1242" s="252">
        <f t="shared" si="136"/>
        <v>2.0580889206743649</v>
      </c>
      <c r="AC1242" s="252">
        <f t="shared" si="137"/>
        <v>13.954919194460308</v>
      </c>
      <c r="AD1242" s="252">
        <f t="shared" si="138"/>
        <v>10.800000000000011</v>
      </c>
      <c r="AE1242" s="252">
        <f t="shared" si="139"/>
        <v>-85.714794484169062</v>
      </c>
      <c r="AF1242" s="273">
        <f t="shared" si="140"/>
        <v>2.0363100671232814</v>
      </c>
    </row>
    <row r="1243" spans="1:32" s="31" customFormat="1" ht="20.100000000000001" customHeight="1">
      <c r="A1243" s="233">
        <v>1971</v>
      </c>
      <c r="B1243" s="709">
        <v>3534.9</v>
      </c>
      <c r="C1243" s="709"/>
      <c r="D1243" s="709">
        <v>13.279017793996999</v>
      </c>
      <c r="E1243" s="709"/>
      <c r="F1243" s="709">
        <v>86.720982206003001</v>
      </c>
      <c r="G1243" s="709"/>
      <c r="H1243" s="120"/>
      <c r="I1243" s="120"/>
      <c r="J1243" s="120"/>
      <c r="K1243" s="120"/>
      <c r="L1243" s="120"/>
      <c r="M1243" s="120"/>
      <c r="N1243" s="120"/>
      <c r="O1243" s="120"/>
      <c r="P1243" s="120"/>
      <c r="Q1243" s="120"/>
      <c r="R1243" s="120"/>
      <c r="S1243" s="120"/>
      <c r="T1243" s="120"/>
      <c r="U1243" s="31">
        <v>20.026704318898595</v>
      </c>
      <c r="V1243" s="31">
        <v>2.0580889206743649</v>
      </c>
      <c r="W1243" s="31">
        <v>28.876374078653896</v>
      </c>
      <c r="X1243" s="31">
        <v>10.800000000000011</v>
      </c>
      <c r="Y1243" s="31">
        <v>-0.63624936836264112</v>
      </c>
      <c r="Z1243" s="259">
        <v>2.0363100671232814</v>
      </c>
      <c r="AA1243" s="252">
        <f t="shared" si="135"/>
        <v>-3514.8732956811014</v>
      </c>
      <c r="AB1243" s="252">
        <f t="shared" si="136"/>
        <v>2.0580889206743649</v>
      </c>
      <c r="AC1243" s="252">
        <f t="shared" si="137"/>
        <v>15.597356284656897</v>
      </c>
      <c r="AD1243" s="252">
        <f t="shared" si="138"/>
        <v>10.800000000000011</v>
      </c>
      <c r="AE1243" s="252">
        <f t="shared" si="139"/>
        <v>-87.357231574365642</v>
      </c>
      <c r="AF1243" s="273">
        <f t="shared" si="140"/>
        <v>2.0363100671232814</v>
      </c>
    </row>
    <row r="1244" spans="1:32" s="31" customFormat="1" ht="20.100000000000001" customHeight="1">
      <c r="A1244" s="233">
        <v>1972</v>
      </c>
      <c r="B1244" s="709">
        <v>4646.9000000000005</v>
      </c>
      <c r="C1244" s="709"/>
      <c r="D1244" s="709">
        <v>16.303342012954872</v>
      </c>
      <c r="E1244" s="709"/>
      <c r="F1244" s="709">
        <v>83.696657987045114</v>
      </c>
      <c r="G1244" s="709"/>
      <c r="H1244" s="120"/>
      <c r="I1244" s="120"/>
      <c r="J1244" s="120"/>
      <c r="K1244" s="120"/>
      <c r="L1244" s="120"/>
      <c r="M1244" s="120"/>
      <c r="N1244" s="120"/>
      <c r="O1244" s="120"/>
      <c r="P1244" s="120"/>
      <c r="Q1244" s="120"/>
      <c r="R1244" s="120"/>
      <c r="S1244" s="120"/>
      <c r="T1244" s="120"/>
      <c r="U1244" s="31">
        <v>20.026704318898595</v>
      </c>
      <c r="V1244" s="31">
        <v>2.0580889206743649</v>
      </c>
      <c r="W1244" s="31">
        <v>28.876374078653896</v>
      </c>
      <c r="X1244" s="31">
        <v>10.800000000000011</v>
      </c>
      <c r="Y1244" s="31">
        <v>-0.63624936836264112</v>
      </c>
      <c r="Z1244" s="259">
        <v>2.0363100671232814</v>
      </c>
      <c r="AA1244" s="252">
        <f t="shared" si="135"/>
        <v>-4626.8732956811018</v>
      </c>
      <c r="AB1244" s="252">
        <f t="shared" si="136"/>
        <v>2.0580889206743649</v>
      </c>
      <c r="AC1244" s="252">
        <f t="shared" si="137"/>
        <v>12.573032065699024</v>
      </c>
      <c r="AD1244" s="252">
        <f t="shared" si="138"/>
        <v>10.800000000000011</v>
      </c>
      <c r="AE1244" s="252">
        <f t="shared" si="139"/>
        <v>-84.332907355407755</v>
      </c>
      <c r="AF1244" s="273">
        <f t="shared" si="140"/>
        <v>2.0363100671232814</v>
      </c>
    </row>
    <row r="1245" spans="1:32" s="31" customFormat="1" ht="20.100000000000001" customHeight="1">
      <c r="A1245" s="233">
        <v>1973</v>
      </c>
      <c r="B1245" s="709">
        <v>7490.5999999999995</v>
      </c>
      <c r="C1245" s="709"/>
      <c r="D1245" s="709">
        <v>13.602381651670095</v>
      </c>
      <c r="E1245" s="709"/>
      <c r="F1245" s="709">
        <v>86.397618348329914</v>
      </c>
      <c r="G1245" s="709"/>
      <c r="H1245" s="120"/>
      <c r="I1245" s="120"/>
      <c r="J1245" s="120"/>
      <c r="K1245" s="120"/>
      <c r="L1245" s="120"/>
      <c r="M1245" s="120"/>
      <c r="N1245" s="120"/>
      <c r="O1245" s="120"/>
      <c r="P1245" s="120"/>
      <c r="Q1245" s="120"/>
      <c r="R1245" s="120"/>
      <c r="S1245" s="120"/>
      <c r="T1245" s="120"/>
      <c r="U1245" s="31">
        <v>20.026704318898595</v>
      </c>
      <c r="V1245" s="31">
        <v>2.0580889206743649</v>
      </c>
      <c r="W1245" s="31">
        <v>28.876374078653896</v>
      </c>
      <c r="X1245" s="31">
        <v>10.800000000000011</v>
      </c>
      <c r="Y1245" s="31">
        <v>-0.63624936836264112</v>
      </c>
      <c r="Z1245" s="259">
        <v>2.0363100671232814</v>
      </c>
      <c r="AA1245" s="252">
        <f t="shared" si="135"/>
        <v>-7470.5732956811007</v>
      </c>
      <c r="AB1245" s="252">
        <f t="shared" si="136"/>
        <v>2.0580889206743649</v>
      </c>
      <c r="AC1245" s="252">
        <f t="shared" si="137"/>
        <v>15.273992426983801</v>
      </c>
      <c r="AD1245" s="252">
        <f t="shared" si="138"/>
        <v>10.800000000000011</v>
      </c>
      <c r="AE1245" s="252">
        <f t="shared" si="139"/>
        <v>-87.033867716692555</v>
      </c>
      <c r="AF1245" s="273">
        <f t="shared" si="140"/>
        <v>2.0363100671232814</v>
      </c>
    </row>
    <row r="1246" spans="1:32" s="31" customFormat="1" ht="20.100000000000001" customHeight="1">
      <c r="A1246" s="233" t="s">
        <v>50</v>
      </c>
      <c r="B1246" s="709">
        <v>25865.5</v>
      </c>
      <c r="C1246" s="709"/>
      <c r="D1246" s="709">
        <v>8.7610910285902062</v>
      </c>
      <c r="E1246" s="709"/>
      <c r="F1246" s="709">
        <v>91.238908971409799</v>
      </c>
      <c r="G1246" s="709"/>
      <c r="H1246" s="120"/>
      <c r="I1246" s="120"/>
      <c r="J1246" s="120"/>
      <c r="K1246" s="120"/>
      <c r="L1246" s="120"/>
      <c r="M1246" s="120"/>
      <c r="N1246" s="120"/>
      <c r="O1246" s="120"/>
      <c r="P1246" s="120"/>
      <c r="Q1246" s="120"/>
      <c r="R1246" s="120"/>
      <c r="S1246" s="120"/>
      <c r="T1246" s="120"/>
      <c r="U1246" s="31">
        <v>20.026704318898595</v>
      </c>
      <c r="V1246" s="31">
        <v>2.0580889206743649</v>
      </c>
      <c r="W1246" s="31">
        <v>28.876374078653896</v>
      </c>
      <c r="X1246" s="31">
        <v>10.800000000000011</v>
      </c>
      <c r="Y1246" s="31">
        <v>-0.63624936836264112</v>
      </c>
      <c r="Z1246" s="259">
        <v>2.0363100671232814</v>
      </c>
      <c r="AA1246" s="252">
        <f t="shared" si="135"/>
        <v>-25845.473295681102</v>
      </c>
      <c r="AB1246" s="252">
        <f t="shared" si="136"/>
        <v>2.0580889206743649</v>
      </c>
      <c r="AC1246" s="252">
        <f t="shared" si="137"/>
        <v>20.115283050063688</v>
      </c>
      <c r="AD1246" s="252">
        <f t="shared" si="138"/>
        <v>10.800000000000011</v>
      </c>
      <c r="AE1246" s="252">
        <f t="shared" si="139"/>
        <v>-91.87515833977244</v>
      </c>
      <c r="AF1246" s="273">
        <f t="shared" si="140"/>
        <v>2.0363100671232814</v>
      </c>
    </row>
    <row r="1247" spans="1:32" s="31" customFormat="1" ht="20.100000000000001" customHeight="1">
      <c r="A1247" s="233">
        <v>1975</v>
      </c>
      <c r="B1247" s="709">
        <v>26476</v>
      </c>
      <c r="C1247" s="709"/>
      <c r="D1247" s="709">
        <v>14.333736213929596</v>
      </c>
      <c r="E1247" s="709"/>
      <c r="F1247" s="709">
        <v>85.666263786070402</v>
      </c>
      <c r="G1247" s="709"/>
      <c r="H1247" s="120"/>
      <c r="I1247" s="120"/>
      <c r="J1247" s="120"/>
      <c r="K1247" s="120"/>
      <c r="L1247" s="120"/>
      <c r="M1247" s="120"/>
      <c r="N1247" s="120"/>
      <c r="O1247" s="120"/>
      <c r="P1247" s="120"/>
      <c r="Q1247" s="120"/>
      <c r="R1247" s="120"/>
      <c r="S1247" s="120"/>
      <c r="T1247" s="120"/>
      <c r="U1247" s="31">
        <v>20.026704318898595</v>
      </c>
      <c r="V1247" s="31">
        <v>2.0580889206743649</v>
      </c>
      <c r="W1247" s="31">
        <v>28.876374078653896</v>
      </c>
      <c r="X1247" s="31">
        <v>10.800000000000011</v>
      </c>
      <c r="Y1247" s="31">
        <v>-0.63624936836264112</v>
      </c>
      <c r="Z1247" s="259">
        <v>2.0363100671232814</v>
      </c>
      <c r="AA1247" s="252">
        <f t="shared" si="135"/>
        <v>-26455.973295681102</v>
      </c>
      <c r="AB1247" s="252">
        <f t="shared" si="136"/>
        <v>2.0580889206743649</v>
      </c>
      <c r="AC1247" s="252">
        <f t="shared" si="137"/>
        <v>14.5426378647243</v>
      </c>
      <c r="AD1247" s="252">
        <f t="shared" si="138"/>
        <v>10.800000000000011</v>
      </c>
      <c r="AE1247" s="252">
        <f t="shared" si="139"/>
        <v>-86.302513154433043</v>
      </c>
      <c r="AF1247" s="273">
        <f t="shared" si="140"/>
        <v>2.0363100671232814</v>
      </c>
    </row>
    <row r="1248" spans="1:32" s="31" customFormat="1" ht="20.100000000000001" customHeight="1">
      <c r="A1248" s="233">
        <v>1976</v>
      </c>
      <c r="B1248" s="709">
        <v>31422.6</v>
      </c>
      <c r="C1248" s="709"/>
      <c r="D1248" s="709">
        <v>13.057480921375062</v>
      </c>
      <c r="E1248" s="709"/>
      <c r="F1248" s="709">
        <v>86.94251907862494</v>
      </c>
      <c r="G1248" s="709"/>
      <c r="H1248" s="120"/>
      <c r="I1248" s="120"/>
      <c r="J1248" s="120"/>
      <c r="K1248" s="120"/>
      <c r="L1248" s="120"/>
      <c r="M1248" s="120"/>
      <c r="N1248" s="120"/>
      <c r="O1248" s="120"/>
      <c r="P1248" s="120"/>
      <c r="Q1248" s="120"/>
      <c r="R1248" s="120"/>
      <c r="S1248" s="120"/>
      <c r="T1248" s="120"/>
      <c r="U1248" s="31">
        <v>20.026704318898595</v>
      </c>
      <c r="V1248" s="31">
        <v>2.0580889206743649</v>
      </c>
      <c r="W1248" s="31">
        <v>28.876374078653896</v>
      </c>
      <c r="X1248" s="31">
        <v>10.800000000000011</v>
      </c>
      <c r="Y1248" s="31">
        <v>-0.63624936836264112</v>
      </c>
      <c r="Z1248" s="259">
        <v>2.0363100671232814</v>
      </c>
      <c r="AA1248" s="252">
        <f t="shared" si="135"/>
        <v>-31402.573295681101</v>
      </c>
      <c r="AB1248" s="252">
        <f t="shared" si="136"/>
        <v>2.0580889206743649</v>
      </c>
      <c r="AC1248" s="252">
        <f t="shared" si="137"/>
        <v>15.818893157278834</v>
      </c>
      <c r="AD1248" s="252">
        <f t="shared" si="138"/>
        <v>10.800000000000011</v>
      </c>
      <c r="AE1248" s="252">
        <f t="shared" si="139"/>
        <v>-87.578768446987581</v>
      </c>
      <c r="AF1248" s="273">
        <f t="shared" si="140"/>
        <v>2.0363100671232814</v>
      </c>
    </row>
    <row r="1249" spans="1:32" s="31" customFormat="1" ht="20.100000000000001" customHeight="1">
      <c r="A1249" s="233">
        <v>1977</v>
      </c>
      <c r="B1249" s="709">
        <v>35985.1</v>
      </c>
      <c r="C1249" s="709"/>
      <c r="D1249" s="709">
        <v>15.090134527901828</v>
      </c>
      <c r="E1249" s="709"/>
      <c r="F1249" s="709">
        <v>84.909865472098176</v>
      </c>
      <c r="G1249" s="709"/>
      <c r="H1249" s="120"/>
      <c r="I1249" s="120"/>
      <c r="J1249" s="120"/>
      <c r="K1249" s="120"/>
      <c r="L1249" s="120"/>
      <c r="M1249" s="120"/>
      <c r="N1249" s="120"/>
      <c r="O1249" s="120"/>
      <c r="P1249" s="120"/>
      <c r="Q1249" s="120"/>
      <c r="R1249" s="120"/>
      <c r="S1249" s="120"/>
      <c r="T1249" s="120"/>
      <c r="U1249" s="31">
        <v>20.026704318898595</v>
      </c>
      <c r="V1249" s="31">
        <v>2.0580889206743649</v>
      </c>
      <c r="W1249" s="31">
        <v>28.876374078653896</v>
      </c>
      <c r="X1249" s="31">
        <v>10.800000000000011</v>
      </c>
      <c r="Y1249" s="31">
        <v>-0.63624936836264112</v>
      </c>
      <c r="Z1249" s="259">
        <v>2.0363100671232814</v>
      </c>
      <c r="AA1249" s="252">
        <f t="shared" si="135"/>
        <v>-35965.073295681097</v>
      </c>
      <c r="AB1249" s="252">
        <f t="shared" si="136"/>
        <v>2.0580889206743649</v>
      </c>
      <c r="AC1249" s="252">
        <f t="shared" si="137"/>
        <v>13.786239550752068</v>
      </c>
      <c r="AD1249" s="252">
        <f t="shared" si="138"/>
        <v>10.800000000000011</v>
      </c>
      <c r="AE1249" s="252">
        <f t="shared" si="139"/>
        <v>-85.546114840460817</v>
      </c>
      <c r="AF1249" s="273">
        <f t="shared" si="140"/>
        <v>2.0363100671232814</v>
      </c>
    </row>
    <row r="1250" spans="1:32" s="31" customFormat="1" ht="20.100000000000001" customHeight="1">
      <c r="A1250" s="233">
        <v>1978</v>
      </c>
      <c r="B1250" s="709">
        <v>34087.699999999997</v>
      </c>
      <c r="C1250" s="709"/>
      <c r="D1250" s="709">
        <v>18.502861736051422</v>
      </c>
      <c r="E1250" s="709"/>
      <c r="F1250" s="709">
        <v>81.497138263948585</v>
      </c>
      <c r="G1250" s="709"/>
      <c r="H1250" s="120"/>
      <c r="I1250" s="120"/>
      <c r="J1250" s="120"/>
      <c r="K1250" s="120"/>
      <c r="L1250" s="120"/>
      <c r="M1250" s="120"/>
      <c r="N1250" s="120"/>
      <c r="O1250" s="120"/>
      <c r="P1250" s="120"/>
      <c r="Q1250" s="120"/>
      <c r="R1250" s="120"/>
      <c r="S1250" s="120"/>
      <c r="T1250" s="120"/>
      <c r="U1250" s="31">
        <v>20.026704318898595</v>
      </c>
      <c r="V1250" s="31">
        <v>2.0580889206743649</v>
      </c>
      <c r="W1250" s="31">
        <v>28.876374078653896</v>
      </c>
      <c r="X1250" s="31">
        <v>10.800000000000011</v>
      </c>
      <c r="Y1250" s="31">
        <v>-0.63624936836264112</v>
      </c>
      <c r="Z1250" s="259">
        <v>2.0363100671232814</v>
      </c>
      <c r="AA1250" s="252">
        <f t="shared" si="135"/>
        <v>-34067.673295681096</v>
      </c>
      <c r="AB1250" s="252">
        <f t="shared" si="136"/>
        <v>2.0580889206743649</v>
      </c>
      <c r="AC1250" s="252">
        <f t="shared" si="137"/>
        <v>10.373512342602474</v>
      </c>
      <c r="AD1250" s="252">
        <f t="shared" si="138"/>
        <v>10.800000000000011</v>
      </c>
      <c r="AE1250" s="252">
        <f t="shared" si="139"/>
        <v>-82.133387632311226</v>
      </c>
      <c r="AF1250" s="273">
        <f t="shared" si="140"/>
        <v>2.0363100671232814</v>
      </c>
    </row>
    <row r="1251" spans="1:32" s="31" customFormat="1" ht="20.100000000000001" customHeight="1">
      <c r="A1251" s="233">
        <v>1979</v>
      </c>
      <c r="B1251" s="709">
        <v>48573</v>
      </c>
      <c r="C1251" s="709"/>
      <c r="D1251" s="709">
        <v>15.959689539456075</v>
      </c>
      <c r="E1251" s="709"/>
      <c r="F1251" s="709">
        <v>84.040310460543921</v>
      </c>
      <c r="G1251" s="709"/>
      <c r="H1251" s="120"/>
      <c r="I1251" s="120"/>
      <c r="J1251" s="120"/>
      <c r="K1251" s="120"/>
      <c r="L1251" s="120"/>
      <c r="M1251" s="120"/>
      <c r="N1251" s="120"/>
      <c r="O1251" s="120"/>
      <c r="P1251" s="120"/>
      <c r="Q1251" s="120"/>
      <c r="R1251" s="120"/>
      <c r="S1251" s="120"/>
      <c r="T1251" s="120"/>
      <c r="U1251" s="31">
        <v>20.026704318898595</v>
      </c>
      <c r="V1251" s="31">
        <v>2.0580889206743649</v>
      </c>
      <c r="W1251" s="31">
        <v>28.876374078653896</v>
      </c>
      <c r="X1251" s="31">
        <v>10.800000000000011</v>
      </c>
      <c r="Y1251" s="31">
        <v>-0.63624936836264112</v>
      </c>
      <c r="Z1251" s="259">
        <v>2.0363100671232814</v>
      </c>
      <c r="AA1251" s="252">
        <f t="shared" si="135"/>
        <v>-48552.973295681099</v>
      </c>
      <c r="AB1251" s="252">
        <f t="shared" si="136"/>
        <v>2.0580889206743649</v>
      </c>
      <c r="AC1251" s="252">
        <f t="shared" si="137"/>
        <v>12.916684539197821</v>
      </c>
      <c r="AD1251" s="252">
        <f t="shared" si="138"/>
        <v>10.800000000000011</v>
      </c>
      <c r="AE1251" s="252">
        <f t="shared" si="139"/>
        <v>-84.676559828906562</v>
      </c>
      <c r="AF1251" s="273">
        <f t="shared" si="140"/>
        <v>2.0363100671232814</v>
      </c>
    </row>
    <row r="1252" spans="1:32" s="31" customFormat="1" ht="20.100000000000001" customHeight="1">
      <c r="A1252" s="233">
        <v>1980</v>
      </c>
      <c r="B1252" s="709">
        <v>66651.3</v>
      </c>
      <c r="C1252" s="709"/>
      <c r="D1252" s="709">
        <v>15.71057128668158</v>
      </c>
      <c r="E1252" s="709"/>
      <c r="F1252" s="709">
        <v>84.289428713318415</v>
      </c>
      <c r="G1252" s="709"/>
      <c r="H1252" s="120"/>
      <c r="I1252" s="120"/>
      <c r="J1252" s="120"/>
      <c r="K1252" s="120"/>
      <c r="L1252" s="120"/>
      <c r="M1252" s="120"/>
      <c r="N1252" s="120"/>
      <c r="O1252" s="120"/>
      <c r="P1252" s="120"/>
      <c r="Q1252" s="120"/>
      <c r="R1252" s="120"/>
      <c r="S1252" s="120"/>
      <c r="T1252" s="120"/>
      <c r="U1252" s="31">
        <v>20.026704318898595</v>
      </c>
      <c r="V1252" s="31">
        <v>2.0580889206743649</v>
      </c>
      <c r="W1252" s="31">
        <v>28.876374078653896</v>
      </c>
      <c r="X1252" s="31">
        <v>10.800000000000011</v>
      </c>
      <c r="Y1252" s="31">
        <v>-0.63624936836264112</v>
      </c>
      <c r="Z1252" s="259">
        <v>2.0363100671232814</v>
      </c>
      <c r="AA1252" s="252">
        <f t="shared" si="135"/>
        <v>-66631.273295681109</v>
      </c>
      <c r="AB1252" s="252">
        <f t="shared" si="136"/>
        <v>2.0580889206743649</v>
      </c>
      <c r="AC1252" s="252">
        <f t="shared" si="137"/>
        <v>13.165802791972316</v>
      </c>
      <c r="AD1252" s="252">
        <f t="shared" si="138"/>
        <v>10.800000000000011</v>
      </c>
      <c r="AE1252" s="252">
        <f t="shared" si="139"/>
        <v>-84.925678081681056</v>
      </c>
      <c r="AF1252" s="273">
        <f t="shared" si="140"/>
        <v>2.0363100671232814</v>
      </c>
    </row>
    <row r="1253" spans="1:32" s="31" customFormat="1" ht="20.100000000000001" customHeight="1">
      <c r="A1253" s="233">
        <v>1981</v>
      </c>
      <c r="B1253" s="709">
        <v>67959.899999999994</v>
      </c>
      <c r="C1253" s="709"/>
      <c r="D1253" s="709">
        <v>18.442199002647151</v>
      </c>
      <c r="E1253" s="709"/>
      <c r="F1253" s="709">
        <v>81.557800997352857</v>
      </c>
      <c r="G1253" s="709"/>
      <c r="H1253" s="120"/>
      <c r="I1253" s="120"/>
      <c r="J1253" s="120"/>
      <c r="K1253" s="120"/>
      <c r="L1253" s="120"/>
      <c r="M1253" s="120"/>
      <c r="N1253" s="120"/>
      <c r="O1253" s="120"/>
      <c r="P1253" s="120"/>
      <c r="Q1253" s="120"/>
      <c r="R1253" s="120"/>
      <c r="S1253" s="120"/>
      <c r="T1253" s="120"/>
      <c r="U1253" s="31">
        <v>20.026704318898595</v>
      </c>
      <c r="V1253" s="31">
        <v>2.0580889206743649</v>
      </c>
      <c r="W1253" s="31">
        <v>28.876374078653896</v>
      </c>
      <c r="X1253" s="31">
        <v>10.800000000000011</v>
      </c>
      <c r="Y1253" s="31">
        <v>-0.63624936836264112</v>
      </c>
      <c r="Z1253" s="259">
        <v>2.0363100671232814</v>
      </c>
      <c r="AA1253" s="252">
        <f t="shared" si="135"/>
        <v>-67939.8732956811</v>
      </c>
      <c r="AB1253" s="252">
        <f t="shared" si="136"/>
        <v>2.0580889206743649</v>
      </c>
      <c r="AC1253" s="252">
        <f t="shared" si="137"/>
        <v>10.434175076006746</v>
      </c>
      <c r="AD1253" s="252">
        <f t="shared" si="138"/>
        <v>10.800000000000011</v>
      </c>
      <c r="AE1253" s="252">
        <f t="shared" si="139"/>
        <v>-82.194050365715498</v>
      </c>
      <c r="AF1253" s="273">
        <f t="shared" si="140"/>
        <v>2.0363100671232814</v>
      </c>
    </row>
    <row r="1254" spans="1:32" s="31" customFormat="1" ht="20.100000000000001" customHeight="1">
      <c r="A1254" s="233">
        <v>1982</v>
      </c>
      <c r="B1254" s="709">
        <v>58267.3</v>
      </c>
      <c r="C1254" s="709"/>
      <c r="D1254" s="709">
        <v>21.809659963650279</v>
      </c>
      <c r="E1254" s="709"/>
      <c r="F1254" s="709">
        <v>78.19034003634971</v>
      </c>
      <c r="G1254" s="709"/>
      <c r="H1254" s="120"/>
      <c r="I1254" s="120"/>
      <c r="J1254" s="120"/>
      <c r="K1254" s="120"/>
      <c r="L1254" s="120"/>
      <c r="M1254" s="120"/>
      <c r="N1254" s="120"/>
      <c r="O1254" s="120"/>
      <c r="P1254" s="120"/>
      <c r="Q1254" s="120"/>
      <c r="R1254" s="120"/>
      <c r="S1254" s="120"/>
      <c r="T1254" s="120"/>
      <c r="U1254" s="31">
        <v>20.026704318898595</v>
      </c>
      <c r="V1254" s="31">
        <v>2.0580889206743649</v>
      </c>
      <c r="W1254" s="31">
        <v>28.876374078653896</v>
      </c>
      <c r="X1254" s="31">
        <v>10.800000000000011</v>
      </c>
      <c r="Y1254" s="31">
        <v>-0.63624936836264112</v>
      </c>
      <c r="Z1254" s="259">
        <v>2.0363100671232814</v>
      </c>
      <c r="AA1254" s="252">
        <f t="shared" si="135"/>
        <v>-58247.273295681101</v>
      </c>
      <c r="AB1254" s="252">
        <f t="shared" si="136"/>
        <v>2.0580889206743649</v>
      </c>
      <c r="AC1254" s="252">
        <f t="shared" si="137"/>
        <v>7.0667141150036166</v>
      </c>
      <c r="AD1254" s="252">
        <f t="shared" si="138"/>
        <v>10.800000000000011</v>
      </c>
      <c r="AE1254" s="252">
        <f t="shared" si="139"/>
        <v>-78.826589404712351</v>
      </c>
      <c r="AF1254" s="273">
        <f t="shared" si="140"/>
        <v>2.0363100671232814</v>
      </c>
    </row>
    <row r="1255" spans="1:32" s="31" customFormat="1" ht="20.100000000000001" customHeight="1">
      <c r="A1255" s="233">
        <v>1983</v>
      </c>
      <c r="B1255" s="709">
        <v>43479.8</v>
      </c>
      <c r="C1255" s="709"/>
      <c r="D1255" s="709">
        <v>20.033900799911684</v>
      </c>
      <c r="E1255" s="709"/>
      <c r="F1255" s="709">
        <v>79.966099200088308</v>
      </c>
      <c r="G1255" s="709"/>
      <c r="H1255" s="120"/>
      <c r="I1255" s="120"/>
      <c r="J1255" s="120"/>
      <c r="K1255" s="120"/>
      <c r="L1255" s="120"/>
      <c r="M1255" s="120"/>
      <c r="N1255" s="120"/>
      <c r="O1255" s="120"/>
      <c r="P1255" s="120"/>
      <c r="Q1255" s="120"/>
      <c r="R1255" s="120"/>
      <c r="S1255" s="120"/>
      <c r="T1255" s="120"/>
      <c r="U1255" s="31">
        <v>20.026704318898595</v>
      </c>
      <c r="V1255" s="31">
        <v>2.0580889206743649</v>
      </c>
      <c r="W1255" s="31">
        <v>28.876374078653896</v>
      </c>
      <c r="X1255" s="31">
        <v>10.800000000000011</v>
      </c>
      <c r="Y1255" s="31">
        <v>-0.63624936836264112</v>
      </c>
      <c r="Z1255" s="259">
        <v>2.0363100671232814</v>
      </c>
      <c r="AA1255" s="252">
        <f t="shared" si="135"/>
        <v>-43459.773295681101</v>
      </c>
      <c r="AB1255" s="252">
        <f t="shared" si="136"/>
        <v>2.0580889206743649</v>
      </c>
      <c r="AC1255" s="252">
        <f t="shared" si="137"/>
        <v>8.8424732787422116</v>
      </c>
      <c r="AD1255" s="252">
        <f t="shared" si="138"/>
        <v>10.800000000000011</v>
      </c>
      <c r="AE1255" s="252">
        <f t="shared" si="139"/>
        <v>-80.60234856845095</v>
      </c>
      <c r="AF1255" s="273">
        <f t="shared" si="140"/>
        <v>2.0363100671232814</v>
      </c>
    </row>
    <row r="1256" spans="1:32" s="31" customFormat="1" ht="20.100000000000001" customHeight="1">
      <c r="A1256" s="233">
        <v>1984</v>
      </c>
      <c r="B1256" s="709">
        <v>39552</v>
      </c>
      <c r="C1256" s="709"/>
      <c r="D1256" s="709">
        <v>15.403013754045308</v>
      </c>
      <c r="E1256" s="709"/>
      <c r="F1256" s="709">
        <v>84.596986245954696</v>
      </c>
      <c r="G1256" s="709"/>
      <c r="H1256" s="120"/>
      <c r="I1256" s="120"/>
      <c r="J1256" s="120"/>
      <c r="K1256" s="120"/>
      <c r="L1256" s="120"/>
      <c r="M1256" s="120"/>
      <c r="N1256" s="120"/>
      <c r="O1256" s="120"/>
      <c r="P1256" s="120"/>
      <c r="Q1256" s="120"/>
      <c r="R1256" s="120"/>
      <c r="S1256" s="120"/>
      <c r="T1256" s="120"/>
      <c r="U1256" s="31">
        <v>20.026704318898595</v>
      </c>
      <c r="V1256" s="31">
        <v>2.0580889206743649</v>
      </c>
      <c r="W1256" s="31">
        <v>28.876374078653896</v>
      </c>
      <c r="X1256" s="31">
        <v>10.800000000000011</v>
      </c>
      <c r="Y1256" s="31">
        <v>-0.63624936836264112</v>
      </c>
      <c r="Z1256" s="259">
        <v>2.0363100671232814</v>
      </c>
      <c r="AA1256" s="252">
        <f t="shared" si="135"/>
        <v>-39531.973295681099</v>
      </c>
      <c r="AB1256" s="252">
        <f t="shared" si="136"/>
        <v>2.0580889206743649</v>
      </c>
      <c r="AC1256" s="252">
        <f t="shared" si="137"/>
        <v>13.473360324608588</v>
      </c>
      <c r="AD1256" s="252">
        <f t="shared" si="138"/>
        <v>10.800000000000011</v>
      </c>
      <c r="AE1256" s="252">
        <f t="shared" si="139"/>
        <v>-85.233235614317337</v>
      </c>
      <c r="AF1256" s="273">
        <f t="shared" si="140"/>
        <v>2.0363100671232814</v>
      </c>
    </row>
    <row r="1257" spans="1:32" s="31" customFormat="1" ht="20.100000000000001" customHeight="1">
      <c r="A1257" s="233">
        <v>1985</v>
      </c>
      <c r="B1257" s="709">
        <v>36248.400000000001</v>
      </c>
      <c r="C1257" s="709"/>
      <c r="D1257" s="709">
        <v>15.438750400017657</v>
      </c>
      <c r="E1257" s="709"/>
      <c r="F1257" s="709">
        <v>84.561249599982332</v>
      </c>
      <c r="G1257" s="709"/>
      <c r="H1257" s="120"/>
      <c r="I1257" s="120"/>
      <c r="J1257" s="120"/>
      <c r="K1257" s="120"/>
      <c r="L1257" s="120"/>
      <c r="M1257" s="120"/>
      <c r="N1257" s="120"/>
      <c r="O1257" s="120"/>
      <c r="P1257" s="120"/>
      <c r="Q1257" s="120"/>
      <c r="R1257" s="120"/>
      <c r="S1257" s="120"/>
      <c r="T1257" s="120"/>
      <c r="U1257" s="31">
        <v>20.026704318898595</v>
      </c>
      <c r="V1257" s="31">
        <v>2.0580889206743649</v>
      </c>
      <c r="W1257" s="31">
        <v>28.876374078653896</v>
      </c>
      <c r="X1257" s="31">
        <v>10.800000000000011</v>
      </c>
      <c r="Y1257" s="31">
        <v>-0.63624936836264112</v>
      </c>
      <c r="Z1257" s="259">
        <v>2.0363100671232814</v>
      </c>
      <c r="AA1257" s="252">
        <f t="shared" si="135"/>
        <v>-36228.3732956811</v>
      </c>
      <c r="AB1257" s="252">
        <f t="shared" si="136"/>
        <v>2.0580889206743649</v>
      </c>
      <c r="AC1257" s="252">
        <f t="shared" si="137"/>
        <v>13.437623678636239</v>
      </c>
      <c r="AD1257" s="252">
        <f t="shared" si="138"/>
        <v>10.800000000000011</v>
      </c>
      <c r="AE1257" s="252">
        <f t="shared" si="139"/>
        <v>-85.197498968344973</v>
      </c>
      <c r="AF1257" s="273">
        <f t="shared" si="140"/>
        <v>2.0363100671232814</v>
      </c>
    </row>
    <row r="1258" spans="1:32" s="31" customFormat="1" ht="20.100000000000001" customHeight="1">
      <c r="A1258" s="233">
        <v>1986</v>
      </c>
      <c r="B1258" s="709">
        <v>26072</v>
      </c>
      <c r="C1258" s="709"/>
      <c r="D1258" s="709">
        <v>21.394216017183183</v>
      </c>
      <c r="E1258" s="709"/>
      <c r="F1258" s="709">
        <v>78.605783982816817</v>
      </c>
      <c r="G1258" s="709"/>
      <c r="H1258" s="120"/>
      <c r="I1258" s="120"/>
      <c r="J1258" s="120"/>
      <c r="K1258" s="120"/>
      <c r="L1258" s="120"/>
      <c r="M1258" s="120"/>
      <c r="N1258" s="120"/>
      <c r="O1258" s="120"/>
      <c r="P1258" s="120"/>
      <c r="Q1258" s="120"/>
      <c r="R1258" s="120"/>
      <c r="S1258" s="120"/>
      <c r="T1258" s="120"/>
      <c r="U1258" s="31">
        <v>20.026704318898595</v>
      </c>
      <c r="V1258" s="31">
        <v>2.0580889206743649</v>
      </c>
      <c r="W1258" s="31">
        <v>28.876374078653896</v>
      </c>
      <c r="X1258" s="31">
        <v>10.800000000000011</v>
      </c>
      <c r="Y1258" s="31">
        <v>-0.63624936836264112</v>
      </c>
      <c r="Z1258" s="259">
        <v>2.0363100671232814</v>
      </c>
      <c r="AA1258" s="252">
        <f t="shared" si="135"/>
        <v>-26051.973295681102</v>
      </c>
      <c r="AB1258" s="252">
        <f t="shared" si="136"/>
        <v>2.0580889206743649</v>
      </c>
      <c r="AC1258" s="252">
        <f t="shared" si="137"/>
        <v>7.4821580614707131</v>
      </c>
      <c r="AD1258" s="252">
        <f t="shared" si="138"/>
        <v>10.800000000000011</v>
      </c>
      <c r="AE1258" s="252">
        <f t="shared" si="139"/>
        <v>-79.242033351179458</v>
      </c>
      <c r="AF1258" s="273">
        <f t="shared" si="140"/>
        <v>2.0363100671232814</v>
      </c>
    </row>
    <row r="1259" spans="1:32" s="31" customFormat="1" ht="20.100000000000001" customHeight="1">
      <c r="A1259" s="233">
        <v>1987</v>
      </c>
      <c r="B1259" s="709">
        <v>35343.1</v>
      </c>
      <c r="C1259" s="709"/>
      <c r="D1259" s="709">
        <v>15.833925150878105</v>
      </c>
      <c r="E1259" s="709"/>
      <c r="F1259" s="709">
        <v>84.166074849121898</v>
      </c>
      <c r="G1259" s="709"/>
      <c r="H1259" s="120"/>
      <c r="I1259" s="120"/>
      <c r="J1259" s="120"/>
      <c r="K1259" s="120"/>
      <c r="L1259" s="120"/>
      <c r="M1259" s="120"/>
      <c r="N1259" s="120"/>
      <c r="O1259" s="120"/>
      <c r="P1259" s="120"/>
      <c r="Q1259" s="120"/>
      <c r="R1259" s="120"/>
      <c r="S1259" s="120"/>
      <c r="T1259" s="120"/>
      <c r="U1259" s="31">
        <v>20.026704318898595</v>
      </c>
      <c r="V1259" s="31">
        <v>2.0580889206743649</v>
      </c>
      <c r="W1259" s="31">
        <v>28.876374078653896</v>
      </c>
      <c r="X1259" s="31">
        <v>10.800000000000011</v>
      </c>
      <c r="Y1259" s="31">
        <v>-0.63624936836264112</v>
      </c>
      <c r="Z1259" s="259">
        <v>2.0363100671232814</v>
      </c>
      <c r="AA1259" s="252">
        <f t="shared" si="135"/>
        <v>-35323.073295681097</v>
      </c>
      <c r="AB1259" s="252">
        <f t="shared" si="136"/>
        <v>2.0580889206743649</v>
      </c>
      <c r="AC1259" s="252">
        <f t="shared" si="137"/>
        <v>13.042448927775791</v>
      </c>
      <c r="AD1259" s="252">
        <f t="shared" si="138"/>
        <v>10.800000000000011</v>
      </c>
      <c r="AE1259" s="252">
        <f t="shared" si="139"/>
        <v>-84.802324217484539</v>
      </c>
      <c r="AF1259" s="273">
        <f t="shared" si="140"/>
        <v>2.0363100671232814</v>
      </c>
    </row>
    <row r="1260" spans="1:32" s="31" customFormat="1" ht="20.100000000000001" customHeight="1">
      <c r="A1260" s="233">
        <v>1988</v>
      </c>
      <c r="B1260" s="709">
        <v>24286.7</v>
      </c>
      <c r="C1260" s="709"/>
      <c r="D1260" s="709">
        <v>27.45247398782049</v>
      </c>
      <c r="E1260" s="709"/>
      <c r="F1260" s="709">
        <v>72.547526012179503</v>
      </c>
      <c r="G1260" s="709"/>
      <c r="H1260" s="120"/>
      <c r="I1260" s="120"/>
      <c r="J1260" s="120"/>
      <c r="K1260" s="120"/>
      <c r="L1260" s="120"/>
      <c r="M1260" s="120"/>
      <c r="N1260" s="120"/>
      <c r="O1260" s="120"/>
      <c r="P1260" s="120"/>
      <c r="Q1260" s="120"/>
      <c r="R1260" s="120"/>
      <c r="S1260" s="120"/>
      <c r="T1260" s="120"/>
      <c r="U1260" s="31">
        <v>20.026704318898595</v>
      </c>
      <c r="V1260" s="31">
        <v>2.0580889206743649</v>
      </c>
      <c r="W1260" s="31">
        <v>28.876374078653896</v>
      </c>
      <c r="X1260" s="31">
        <v>10.800000000000011</v>
      </c>
      <c r="Y1260" s="31">
        <v>-0.63624936836264112</v>
      </c>
      <c r="Z1260" s="259">
        <v>2.0363100671232814</v>
      </c>
      <c r="AA1260" s="252">
        <f t="shared" si="135"/>
        <v>-24266.673295681103</v>
      </c>
      <c r="AB1260" s="252">
        <f t="shared" si="136"/>
        <v>2.0580889206743649</v>
      </c>
      <c r="AC1260" s="252">
        <f t="shared" si="137"/>
        <v>1.4239000908334063</v>
      </c>
      <c r="AD1260" s="252">
        <f t="shared" si="138"/>
        <v>10.800000000000011</v>
      </c>
      <c r="AE1260" s="252">
        <f t="shared" si="139"/>
        <v>-73.183775380542144</v>
      </c>
      <c r="AF1260" s="273">
        <f t="shared" si="140"/>
        <v>2.0363100671232814</v>
      </c>
    </row>
    <row r="1261" spans="1:32" s="31" customFormat="1" ht="20.100000000000001" customHeight="1">
      <c r="A1261" s="233">
        <v>1989</v>
      </c>
      <c r="B1261" s="709">
        <v>29249.699999999997</v>
      </c>
      <c r="C1261" s="709"/>
      <c r="D1261" s="709">
        <v>25.39034588388941</v>
      </c>
      <c r="E1261" s="709"/>
      <c r="F1261" s="709">
        <v>74.60965411611059</v>
      </c>
      <c r="G1261" s="709"/>
      <c r="H1261" s="120"/>
      <c r="I1261" s="120"/>
      <c r="J1261" s="120"/>
      <c r="K1261" s="120"/>
      <c r="L1261" s="120"/>
      <c r="M1261" s="120"/>
      <c r="N1261" s="120"/>
      <c r="O1261" s="120"/>
      <c r="P1261" s="120"/>
      <c r="Q1261" s="120"/>
      <c r="R1261" s="120"/>
      <c r="S1261" s="120"/>
      <c r="T1261" s="120"/>
      <c r="U1261" s="31">
        <v>20.026704318898595</v>
      </c>
      <c r="V1261" s="31">
        <v>2.0580889206743649</v>
      </c>
      <c r="W1261" s="31">
        <v>28.876374078653896</v>
      </c>
      <c r="X1261" s="31">
        <v>10.800000000000011</v>
      </c>
      <c r="Y1261" s="31">
        <v>-0.63624936836264112</v>
      </c>
      <c r="Z1261" s="259">
        <v>2.0363100671232814</v>
      </c>
      <c r="AA1261" s="252">
        <f t="shared" si="135"/>
        <v>-29229.673295681099</v>
      </c>
      <c r="AB1261" s="252">
        <f t="shared" si="136"/>
        <v>2.0580889206743649</v>
      </c>
      <c r="AC1261" s="252">
        <f t="shared" si="137"/>
        <v>3.4860281947644864</v>
      </c>
      <c r="AD1261" s="252">
        <f t="shared" si="138"/>
        <v>10.800000000000011</v>
      </c>
      <c r="AE1261" s="252">
        <f t="shared" si="139"/>
        <v>-75.245903484473232</v>
      </c>
      <c r="AF1261" s="273">
        <f t="shared" si="140"/>
        <v>2.0363100671232814</v>
      </c>
    </row>
    <row r="1262" spans="1:32" s="31" customFormat="1" ht="20.100000000000001" customHeight="1">
      <c r="A1262" s="233">
        <v>1990</v>
      </c>
      <c r="B1262" s="709">
        <v>49816.5</v>
      </c>
      <c r="C1262" s="709"/>
      <c r="D1262" s="709">
        <v>17.558439472865416</v>
      </c>
      <c r="E1262" s="709"/>
      <c r="F1262" s="709">
        <v>82.441560527134584</v>
      </c>
      <c r="G1262" s="709"/>
      <c r="H1262" s="120"/>
      <c r="I1262" s="120"/>
      <c r="J1262" s="120"/>
      <c r="K1262" s="120"/>
      <c r="L1262" s="120"/>
      <c r="M1262" s="120"/>
      <c r="N1262" s="120"/>
      <c r="O1262" s="120"/>
      <c r="P1262" s="120"/>
      <c r="Q1262" s="120"/>
      <c r="R1262" s="120"/>
      <c r="S1262" s="120"/>
      <c r="T1262" s="120"/>
      <c r="U1262" s="31">
        <v>20.026704318898595</v>
      </c>
      <c r="V1262" s="31">
        <v>2.0580889206743649</v>
      </c>
      <c r="W1262" s="31">
        <v>28.876374078653896</v>
      </c>
      <c r="X1262" s="31">
        <v>10.800000000000011</v>
      </c>
      <c r="Y1262" s="31">
        <v>-0.63624936836264112</v>
      </c>
      <c r="Z1262" s="259">
        <v>2.0363100671232814</v>
      </c>
      <c r="AA1262" s="252">
        <f t="shared" ref="AA1262:AA1291" si="141">U1262-B1262</f>
        <v>-49796.473295681099</v>
      </c>
      <c r="AB1262" s="252">
        <f t="shared" ref="AB1262:AB1291" si="142">V1262-C1262</f>
        <v>2.0580889206743649</v>
      </c>
      <c r="AC1262" s="252">
        <f t="shared" ref="AC1262:AC1291" si="143">W1262-D1262</f>
        <v>11.31793460578848</v>
      </c>
      <c r="AD1262" s="252">
        <f t="shared" ref="AD1262:AD1291" si="144">X1262-E1262</f>
        <v>10.800000000000011</v>
      </c>
      <c r="AE1262" s="252">
        <f t="shared" ref="AE1262:AE1291" si="145">Y1262-F1262</f>
        <v>-83.077809895497225</v>
      </c>
      <c r="AF1262" s="273">
        <f t="shared" ref="AF1262:AF1291" si="146">Z1262-G1262</f>
        <v>2.0363100671232814</v>
      </c>
    </row>
    <row r="1263" spans="1:32" s="31" customFormat="1" ht="20.100000000000001" customHeight="1">
      <c r="A1263" s="233">
        <v>1991</v>
      </c>
      <c r="B1263" s="709">
        <v>59705</v>
      </c>
      <c r="C1263" s="709"/>
      <c r="D1263" s="709">
        <v>15.754961895988611</v>
      </c>
      <c r="E1263" s="709"/>
      <c r="F1263" s="709">
        <v>84.2450381040114</v>
      </c>
      <c r="G1263" s="709"/>
      <c r="H1263" s="120"/>
      <c r="I1263" s="120"/>
      <c r="J1263" s="120"/>
      <c r="K1263" s="120"/>
      <c r="L1263" s="120"/>
      <c r="M1263" s="120"/>
      <c r="N1263" s="120"/>
      <c r="O1263" s="120"/>
      <c r="P1263" s="120"/>
      <c r="Q1263" s="120"/>
      <c r="R1263" s="120"/>
      <c r="S1263" s="120"/>
      <c r="T1263" s="120"/>
      <c r="U1263" s="31">
        <v>20.026704318898595</v>
      </c>
      <c r="V1263" s="31">
        <v>2.0580889206743649</v>
      </c>
      <c r="W1263" s="31">
        <v>28.876374078653896</v>
      </c>
      <c r="X1263" s="31">
        <v>10.800000000000011</v>
      </c>
      <c r="Y1263" s="31">
        <v>-0.63624936836264112</v>
      </c>
      <c r="Z1263" s="259">
        <v>2.0363100671232814</v>
      </c>
      <c r="AA1263" s="252">
        <f t="shared" si="141"/>
        <v>-59684.973295681099</v>
      </c>
      <c r="AB1263" s="252">
        <f t="shared" si="142"/>
        <v>2.0580889206743649</v>
      </c>
      <c r="AC1263" s="252">
        <f t="shared" si="143"/>
        <v>13.121412182665285</v>
      </c>
      <c r="AD1263" s="252">
        <f t="shared" si="144"/>
        <v>10.800000000000011</v>
      </c>
      <c r="AE1263" s="252">
        <f t="shared" si="145"/>
        <v>-84.881287472374041</v>
      </c>
      <c r="AF1263" s="273">
        <f t="shared" si="146"/>
        <v>2.0363100671232814</v>
      </c>
    </row>
    <row r="1264" spans="1:32" s="31" customFormat="1" ht="20.100000000000001" customHeight="1">
      <c r="A1264" s="233">
        <v>1992</v>
      </c>
      <c r="B1264" s="709">
        <v>70096.600000000006</v>
      </c>
      <c r="C1264" s="709"/>
      <c r="D1264" s="709">
        <v>18.091462353380905</v>
      </c>
      <c r="E1264" s="709"/>
      <c r="F1264" s="709">
        <v>81.908537646619081</v>
      </c>
      <c r="G1264" s="709"/>
      <c r="H1264" s="120"/>
      <c r="I1264" s="120"/>
      <c r="J1264" s="120"/>
      <c r="K1264" s="120"/>
      <c r="L1264" s="120"/>
      <c r="M1264" s="120"/>
      <c r="N1264" s="120"/>
      <c r="O1264" s="120"/>
      <c r="P1264" s="120"/>
      <c r="Q1264" s="120"/>
      <c r="R1264" s="120"/>
      <c r="S1264" s="120"/>
      <c r="T1264" s="120"/>
      <c r="U1264" s="31">
        <v>20.026704318898595</v>
      </c>
      <c r="V1264" s="31">
        <v>2.0580889206743649</v>
      </c>
      <c r="W1264" s="31">
        <v>28.876374078653896</v>
      </c>
      <c r="X1264" s="31">
        <v>10.800000000000011</v>
      </c>
      <c r="Y1264" s="31">
        <v>-0.63624936836264112</v>
      </c>
      <c r="Z1264" s="259">
        <v>2.0363100671232814</v>
      </c>
      <c r="AA1264" s="252">
        <f t="shared" si="141"/>
        <v>-70076.573295681112</v>
      </c>
      <c r="AB1264" s="252">
        <f t="shared" si="142"/>
        <v>2.0580889206743649</v>
      </c>
      <c r="AC1264" s="252">
        <f t="shared" si="143"/>
        <v>10.784911725272991</v>
      </c>
      <c r="AD1264" s="252">
        <f t="shared" si="144"/>
        <v>10.800000000000011</v>
      </c>
      <c r="AE1264" s="252">
        <f t="shared" si="145"/>
        <v>-82.544787014981722</v>
      </c>
      <c r="AF1264" s="273">
        <f t="shared" si="146"/>
        <v>2.0363100671232814</v>
      </c>
    </row>
    <row r="1265" spans="1:32" s="31" customFormat="1" ht="20.100000000000001" customHeight="1">
      <c r="A1265" s="233">
        <v>1993</v>
      </c>
      <c r="B1265" s="709">
        <v>68836.899999999994</v>
      </c>
      <c r="C1265" s="709"/>
      <c r="D1265" s="709">
        <v>22.499415284534898</v>
      </c>
      <c r="E1265" s="709"/>
      <c r="F1265" s="709">
        <v>77.500584715465109</v>
      </c>
      <c r="G1265" s="709"/>
      <c r="H1265" s="120"/>
      <c r="I1265" s="120"/>
      <c r="J1265" s="120"/>
      <c r="K1265" s="120"/>
      <c r="L1265" s="120"/>
      <c r="M1265" s="120"/>
      <c r="N1265" s="120"/>
      <c r="O1265" s="120"/>
      <c r="P1265" s="120"/>
      <c r="Q1265" s="120"/>
      <c r="R1265" s="120"/>
      <c r="S1265" s="120"/>
      <c r="T1265" s="120"/>
      <c r="U1265" s="31">
        <v>20.026704318898595</v>
      </c>
      <c r="V1265" s="31">
        <v>2.0580889206743649</v>
      </c>
      <c r="W1265" s="31">
        <v>28.876374078653896</v>
      </c>
      <c r="X1265" s="31">
        <v>10.800000000000011</v>
      </c>
      <c r="Y1265" s="31">
        <v>-0.63624936836264112</v>
      </c>
      <c r="Z1265" s="259">
        <v>2.0363100671232814</v>
      </c>
      <c r="AA1265" s="252">
        <f t="shared" si="141"/>
        <v>-68816.8732956811</v>
      </c>
      <c r="AB1265" s="252">
        <f t="shared" si="142"/>
        <v>2.0580889206743649</v>
      </c>
      <c r="AC1265" s="252">
        <f t="shared" si="143"/>
        <v>6.3769587941189982</v>
      </c>
      <c r="AD1265" s="252">
        <f t="shared" si="144"/>
        <v>10.800000000000011</v>
      </c>
      <c r="AE1265" s="252">
        <f t="shared" si="145"/>
        <v>-78.13683408382775</v>
      </c>
      <c r="AF1265" s="273">
        <f t="shared" si="146"/>
        <v>2.0363100671232814</v>
      </c>
    </row>
    <row r="1266" spans="1:32" s="31" customFormat="1" ht="20.100000000000001" customHeight="1">
      <c r="A1266" s="233">
        <v>1994</v>
      </c>
      <c r="B1266" s="709">
        <v>64872</v>
      </c>
      <c r="C1266" s="709"/>
      <c r="D1266" s="709">
        <v>29.746732026143789</v>
      </c>
      <c r="E1266" s="709"/>
      <c r="F1266" s="709">
        <v>70.253267973856197</v>
      </c>
      <c r="G1266" s="709"/>
      <c r="H1266" s="120"/>
      <c r="I1266" s="120"/>
      <c r="J1266" s="120"/>
      <c r="K1266" s="120"/>
      <c r="L1266" s="120"/>
      <c r="M1266" s="120"/>
      <c r="N1266" s="120"/>
      <c r="O1266" s="120"/>
      <c r="P1266" s="120"/>
      <c r="Q1266" s="120"/>
      <c r="R1266" s="120"/>
      <c r="S1266" s="120"/>
      <c r="T1266" s="120"/>
      <c r="U1266" s="31">
        <v>20.026704318898595</v>
      </c>
      <c r="V1266" s="31">
        <v>2.0580889206743649</v>
      </c>
      <c r="W1266" s="31">
        <v>28.876374078653896</v>
      </c>
      <c r="X1266" s="31">
        <v>10.800000000000011</v>
      </c>
      <c r="Y1266" s="31">
        <v>-0.63624936836264112</v>
      </c>
      <c r="Z1266" s="259">
        <v>2.0363100671232814</v>
      </c>
      <c r="AA1266" s="252">
        <f t="shared" si="141"/>
        <v>-64851.973295681099</v>
      </c>
      <c r="AB1266" s="252">
        <f t="shared" si="142"/>
        <v>2.0580889206743649</v>
      </c>
      <c r="AC1266" s="252">
        <f t="shared" si="143"/>
        <v>-0.87035794748989304</v>
      </c>
      <c r="AD1266" s="252">
        <f t="shared" si="144"/>
        <v>10.800000000000011</v>
      </c>
      <c r="AE1266" s="252">
        <f t="shared" si="145"/>
        <v>-70.889517342218838</v>
      </c>
      <c r="AF1266" s="273">
        <f t="shared" si="146"/>
        <v>2.0363100671232814</v>
      </c>
    </row>
    <row r="1267" spans="1:32" s="31" customFormat="1" ht="20.100000000000001" customHeight="1">
      <c r="A1267" s="233">
        <v>1995</v>
      </c>
      <c r="B1267" s="709">
        <v>66127.600000000006</v>
      </c>
      <c r="C1267" s="709"/>
      <c r="D1267" s="709">
        <v>26.486217555150947</v>
      </c>
      <c r="E1267" s="709"/>
      <c r="F1267" s="709">
        <v>73.513782444849042</v>
      </c>
      <c r="G1267" s="709"/>
      <c r="H1267" s="120"/>
      <c r="I1267" s="120"/>
      <c r="J1267" s="120"/>
      <c r="K1267" s="120"/>
      <c r="L1267" s="120"/>
      <c r="M1267" s="120"/>
      <c r="N1267" s="120"/>
      <c r="O1267" s="120"/>
      <c r="P1267" s="120"/>
      <c r="Q1267" s="120"/>
      <c r="R1267" s="120"/>
      <c r="S1267" s="120"/>
      <c r="T1267" s="120"/>
      <c r="U1267" s="31">
        <v>20.026704318898595</v>
      </c>
      <c r="V1267" s="31">
        <v>2.0580889206743649</v>
      </c>
      <c r="W1267" s="31">
        <v>28.876374078653896</v>
      </c>
      <c r="X1267" s="31">
        <v>10.800000000000011</v>
      </c>
      <c r="Y1267" s="31">
        <v>-0.63624936836264112</v>
      </c>
      <c r="Z1267" s="259">
        <v>2.0363100671232814</v>
      </c>
      <c r="AA1267" s="252">
        <f t="shared" si="141"/>
        <v>-66107.573295681112</v>
      </c>
      <c r="AB1267" s="252">
        <f t="shared" si="142"/>
        <v>2.0580889206743649</v>
      </c>
      <c r="AC1267" s="252">
        <f t="shared" si="143"/>
        <v>2.3901565235029487</v>
      </c>
      <c r="AD1267" s="252">
        <f t="shared" si="144"/>
        <v>10.800000000000011</v>
      </c>
      <c r="AE1267" s="252">
        <f t="shared" si="145"/>
        <v>-74.150031813211683</v>
      </c>
      <c r="AF1267" s="273">
        <f t="shared" si="146"/>
        <v>2.0363100671232814</v>
      </c>
    </row>
    <row r="1268" spans="1:32" s="31" customFormat="1" ht="20.100000000000001" customHeight="1">
      <c r="A1268" s="233">
        <v>1996</v>
      </c>
      <c r="B1268" s="709">
        <v>74623</v>
      </c>
      <c r="C1268" s="709"/>
      <c r="D1268" s="709">
        <v>22.348337643889955</v>
      </c>
      <c r="E1268" s="709"/>
      <c r="F1268" s="709">
        <v>77.651662356110052</v>
      </c>
      <c r="G1268" s="709"/>
      <c r="H1268" s="120"/>
      <c r="I1268" s="120"/>
      <c r="J1268" s="120"/>
      <c r="K1268" s="120"/>
      <c r="L1268" s="120"/>
      <c r="M1268" s="120"/>
      <c r="N1268" s="120"/>
      <c r="O1268" s="120"/>
      <c r="P1268" s="120"/>
      <c r="Q1268" s="120"/>
      <c r="R1268" s="120"/>
      <c r="S1268" s="120"/>
      <c r="T1268" s="120"/>
      <c r="U1268" s="31">
        <v>20.026704318898595</v>
      </c>
      <c r="V1268" s="31">
        <v>2.0580889206743649</v>
      </c>
      <c r="W1268" s="31">
        <v>28.876374078653896</v>
      </c>
      <c r="X1268" s="31">
        <v>10.800000000000011</v>
      </c>
      <c r="Y1268" s="31">
        <v>-0.63624936836264112</v>
      </c>
      <c r="Z1268" s="259">
        <v>2.0363100671232814</v>
      </c>
      <c r="AA1268" s="252">
        <f t="shared" si="141"/>
        <v>-74602.973295681106</v>
      </c>
      <c r="AB1268" s="252">
        <f t="shared" si="142"/>
        <v>2.0580889206743649</v>
      </c>
      <c r="AC1268" s="252">
        <f t="shared" si="143"/>
        <v>6.5280364347639406</v>
      </c>
      <c r="AD1268" s="252">
        <f t="shared" si="144"/>
        <v>10.800000000000011</v>
      </c>
      <c r="AE1268" s="252">
        <f t="shared" si="145"/>
        <v>-78.287911724472693</v>
      </c>
      <c r="AF1268" s="273">
        <f t="shared" si="146"/>
        <v>2.0363100671232814</v>
      </c>
    </row>
    <row r="1269" spans="1:32" s="31" customFormat="1" ht="20.100000000000001" customHeight="1">
      <c r="A1269" s="233">
        <v>1997</v>
      </c>
      <c r="B1269" s="709">
        <v>75440.399999999994</v>
      </c>
      <c r="C1269" s="709"/>
      <c r="D1269" s="709">
        <v>20.668236117517939</v>
      </c>
      <c r="E1269" s="709"/>
      <c r="F1269" s="709">
        <v>79.331763882482065</v>
      </c>
      <c r="G1269" s="709"/>
      <c r="H1269" s="120"/>
      <c r="I1269" s="120"/>
      <c r="J1269" s="120"/>
      <c r="K1269" s="120"/>
      <c r="L1269" s="120"/>
      <c r="M1269" s="120"/>
      <c r="N1269" s="120"/>
      <c r="O1269" s="120"/>
      <c r="P1269" s="120"/>
      <c r="Q1269" s="120"/>
      <c r="R1269" s="120"/>
      <c r="S1269" s="120"/>
      <c r="T1269" s="120"/>
      <c r="U1269" s="31">
        <v>20.026704318898595</v>
      </c>
      <c r="V1269" s="31">
        <v>2.0580889206743649</v>
      </c>
      <c r="W1269" s="31">
        <v>28.876374078653896</v>
      </c>
      <c r="X1269" s="31">
        <v>10.800000000000011</v>
      </c>
      <c r="Y1269" s="31">
        <v>-0.63624936836264112</v>
      </c>
      <c r="Z1269" s="259">
        <v>2.0363100671232814</v>
      </c>
      <c r="AA1269" s="252">
        <f t="shared" si="141"/>
        <v>-75420.3732956811</v>
      </c>
      <c r="AB1269" s="252">
        <f t="shared" si="142"/>
        <v>2.0580889206743649</v>
      </c>
      <c r="AC1269" s="252">
        <f t="shared" si="143"/>
        <v>8.2081379611359573</v>
      </c>
      <c r="AD1269" s="252">
        <f t="shared" si="144"/>
        <v>10.800000000000011</v>
      </c>
      <c r="AE1269" s="252">
        <f t="shared" si="145"/>
        <v>-79.968013250844706</v>
      </c>
      <c r="AF1269" s="273">
        <f t="shared" si="146"/>
        <v>2.0363100671232814</v>
      </c>
    </row>
    <row r="1270" spans="1:32" s="31" customFormat="1" ht="20.100000000000001" customHeight="1">
      <c r="A1270" s="233">
        <v>1998</v>
      </c>
      <c r="B1270" s="709">
        <v>64306.2</v>
      </c>
      <c r="C1270" s="709"/>
      <c r="D1270" s="709">
        <v>29.103725612771399</v>
      </c>
      <c r="E1270" s="709"/>
      <c r="F1270" s="709">
        <v>70.896274387228601</v>
      </c>
      <c r="G1270" s="709"/>
      <c r="H1270" s="120"/>
      <c r="I1270" s="120"/>
      <c r="J1270" s="120"/>
      <c r="K1270" s="120"/>
      <c r="L1270" s="120"/>
      <c r="M1270" s="120"/>
      <c r="N1270" s="120"/>
      <c r="O1270" s="120"/>
      <c r="P1270" s="120"/>
      <c r="Q1270" s="120"/>
      <c r="R1270" s="120"/>
      <c r="S1270" s="120"/>
      <c r="T1270" s="120"/>
      <c r="U1270" s="31">
        <v>20.026704318898595</v>
      </c>
      <c r="V1270" s="31">
        <v>2.0580889206743649</v>
      </c>
      <c r="W1270" s="31">
        <v>28.876374078653896</v>
      </c>
      <c r="X1270" s="31">
        <v>10.800000000000011</v>
      </c>
      <c r="Y1270" s="31">
        <v>-0.63624936836264112</v>
      </c>
      <c r="Z1270" s="259">
        <v>2.0363100671232814</v>
      </c>
      <c r="AA1270" s="252">
        <f t="shared" si="141"/>
        <v>-64286.173295681096</v>
      </c>
      <c r="AB1270" s="252">
        <f t="shared" si="142"/>
        <v>2.0580889206743649</v>
      </c>
      <c r="AC1270" s="252">
        <f t="shared" si="143"/>
        <v>-0.22735153411750275</v>
      </c>
      <c r="AD1270" s="252">
        <f t="shared" si="144"/>
        <v>10.800000000000011</v>
      </c>
      <c r="AE1270" s="252">
        <f t="shared" si="145"/>
        <v>-71.532523755591242</v>
      </c>
      <c r="AF1270" s="273">
        <f t="shared" si="146"/>
        <v>2.0363100671232814</v>
      </c>
    </row>
    <row r="1271" spans="1:32" s="31" customFormat="1" ht="20.100000000000001" customHeight="1">
      <c r="A1271" s="233">
        <v>1999</v>
      </c>
      <c r="B1271" s="709">
        <v>77410.2</v>
      </c>
      <c r="C1271" s="709"/>
      <c r="D1271" s="709">
        <v>27.44082821126932</v>
      </c>
      <c r="E1271" s="709"/>
      <c r="F1271" s="709">
        <v>72.55917178873068</v>
      </c>
      <c r="G1271" s="709"/>
      <c r="H1271" s="120"/>
      <c r="I1271" s="120"/>
      <c r="J1271" s="120"/>
      <c r="K1271" s="120"/>
      <c r="L1271" s="120"/>
      <c r="M1271" s="120"/>
      <c r="N1271" s="120"/>
      <c r="O1271" s="120"/>
      <c r="P1271" s="120"/>
      <c r="Q1271" s="120"/>
      <c r="R1271" s="120"/>
      <c r="S1271" s="120"/>
      <c r="T1271" s="120"/>
      <c r="U1271" s="31">
        <v>20.026704318898595</v>
      </c>
      <c r="V1271" s="31">
        <v>2.0580889206743649</v>
      </c>
      <c r="W1271" s="31">
        <v>28.876374078653896</v>
      </c>
      <c r="X1271" s="31">
        <v>10.800000000000011</v>
      </c>
      <c r="Y1271" s="31">
        <v>-0.63624936836264112</v>
      </c>
      <c r="Z1271" s="259">
        <v>2.0363100671232814</v>
      </c>
      <c r="AA1271" s="252">
        <f t="shared" si="141"/>
        <v>-77390.173295681103</v>
      </c>
      <c r="AB1271" s="252">
        <f t="shared" si="142"/>
        <v>2.0580889206743649</v>
      </c>
      <c r="AC1271" s="252">
        <f t="shared" si="143"/>
        <v>1.435545867384576</v>
      </c>
      <c r="AD1271" s="252">
        <f t="shared" si="144"/>
        <v>10.800000000000011</v>
      </c>
      <c r="AE1271" s="252">
        <f t="shared" si="145"/>
        <v>-73.195421157093321</v>
      </c>
      <c r="AF1271" s="273">
        <f t="shared" si="146"/>
        <v>2.0363100671232814</v>
      </c>
    </row>
    <row r="1272" spans="1:32" s="31" customFormat="1" ht="20.100000000000001" customHeight="1">
      <c r="A1272" s="233">
        <v>2000</v>
      </c>
      <c r="B1272" s="709">
        <v>115929.7</v>
      </c>
      <c r="C1272" s="709"/>
      <c r="D1272" s="709">
        <v>17.795008526719212</v>
      </c>
      <c r="E1272" s="709"/>
      <c r="F1272" s="709">
        <v>82.204991473280799</v>
      </c>
      <c r="G1272" s="709"/>
      <c r="H1272" s="120"/>
      <c r="I1272" s="120"/>
      <c r="J1272" s="120"/>
      <c r="K1272" s="120"/>
      <c r="L1272" s="120"/>
      <c r="M1272" s="120"/>
      <c r="N1272" s="120"/>
      <c r="O1272" s="120"/>
      <c r="P1272" s="120"/>
      <c r="Q1272" s="120"/>
      <c r="R1272" s="120"/>
      <c r="S1272" s="120"/>
      <c r="T1272" s="120"/>
      <c r="U1272" s="31">
        <v>20.026704318898595</v>
      </c>
      <c r="V1272" s="31">
        <v>2.0580889206743649</v>
      </c>
      <c r="W1272" s="31">
        <v>28.876374078653896</v>
      </c>
      <c r="X1272" s="31">
        <v>10.800000000000011</v>
      </c>
      <c r="Y1272" s="31">
        <v>-0.63624936836264112</v>
      </c>
      <c r="Z1272" s="259">
        <v>2.0363100671232814</v>
      </c>
      <c r="AA1272" s="252">
        <f t="shared" si="141"/>
        <v>-115909.6732956811</v>
      </c>
      <c r="AB1272" s="252">
        <f t="shared" si="142"/>
        <v>2.0580889206743649</v>
      </c>
      <c r="AC1272" s="252">
        <f t="shared" si="143"/>
        <v>11.081365551934685</v>
      </c>
      <c r="AD1272" s="252">
        <f t="shared" si="144"/>
        <v>10.800000000000011</v>
      </c>
      <c r="AE1272" s="252">
        <f t="shared" si="145"/>
        <v>-82.84124084164344</v>
      </c>
      <c r="AF1272" s="273">
        <f t="shared" si="146"/>
        <v>2.0363100671232814</v>
      </c>
    </row>
    <row r="1273" spans="1:32" s="31" customFormat="1" ht="20.100000000000001" customHeight="1">
      <c r="A1273" s="233">
        <v>2001</v>
      </c>
      <c r="B1273" s="709">
        <v>105869</v>
      </c>
      <c r="C1273" s="709"/>
      <c r="D1273" s="709">
        <v>20.057240552002948</v>
      </c>
      <c r="E1273" s="709"/>
      <c r="F1273" s="709">
        <v>79.942759447997062</v>
      </c>
      <c r="G1273" s="709"/>
      <c r="H1273" s="120"/>
      <c r="I1273" s="120"/>
      <c r="J1273" s="120"/>
      <c r="K1273" s="120"/>
      <c r="L1273" s="120"/>
      <c r="M1273" s="120"/>
      <c r="N1273" s="120"/>
      <c r="O1273" s="120"/>
      <c r="P1273" s="120"/>
      <c r="Q1273" s="120"/>
      <c r="R1273" s="120"/>
      <c r="S1273" s="120"/>
      <c r="T1273" s="120"/>
      <c r="U1273" s="31">
        <v>20.026704318898595</v>
      </c>
      <c r="V1273" s="31">
        <v>2.0580889206743649</v>
      </c>
      <c r="W1273" s="31">
        <v>28.876374078653896</v>
      </c>
      <c r="X1273" s="31">
        <v>10.800000000000011</v>
      </c>
      <c r="Y1273" s="31">
        <v>-0.63624936836264112</v>
      </c>
      <c r="Z1273" s="259">
        <v>2.0363100671232814</v>
      </c>
      <c r="AA1273" s="252">
        <f t="shared" si="141"/>
        <v>-105848.97329568111</v>
      </c>
      <c r="AB1273" s="252">
        <f t="shared" si="142"/>
        <v>2.0580889206743649</v>
      </c>
      <c r="AC1273" s="252">
        <f t="shared" si="143"/>
        <v>8.8191335266509476</v>
      </c>
      <c r="AD1273" s="252">
        <f t="shared" si="144"/>
        <v>10.800000000000011</v>
      </c>
      <c r="AE1273" s="252">
        <f t="shared" si="145"/>
        <v>-80.579008816359703</v>
      </c>
      <c r="AF1273" s="273">
        <f t="shared" si="146"/>
        <v>2.0363100671232814</v>
      </c>
    </row>
    <row r="1274" spans="1:32" s="31" customFormat="1" ht="20.100000000000001" customHeight="1">
      <c r="A1274" s="233">
        <v>2002</v>
      </c>
      <c r="B1274" s="709">
        <v>105810.70000000001</v>
      </c>
      <c r="C1274" s="709"/>
      <c r="D1274" s="709">
        <v>21.298035075847714</v>
      </c>
      <c r="E1274" s="709"/>
      <c r="F1274" s="709">
        <v>78.701964924152279</v>
      </c>
      <c r="G1274" s="709"/>
      <c r="H1274" s="120"/>
      <c r="I1274" s="120"/>
      <c r="J1274" s="120"/>
      <c r="K1274" s="120"/>
      <c r="L1274" s="120"/>
      <c r="M1274" s="120"/>
      <c r="N1274" s="120"/>
      <c r="O1274" s="120"/>
      <c r="P1274" s="120"/>
      <c r="Q1274" s="120"/>
      <c r="R1274" s="120"/>
      <c r="S1274" s="120"/>
      <c r="T1274" s="120"/>
      <c r="U1274" s="31">
        <v>20.026704318898595</v>
      </c>
      <c r="V1274" s="31">
        <v>2.0580889206743649</v>
      </c>
      <c r="W1274" s="31">
        <v>28.876374078653896</v>
      </c>
      <c r="X1274" s="31">
        <v>10.800000000000011</v>
      </c>
      <c r="Y1274" s="31">
        <v>-0.63624936836264112</v>
      </c>
      <c r="Z1274" s="259">
        <v>2.0363100671232814</v>
      </c>
      <c r="AA1274" s="252">
        <f t="shared" si="141"/>
        <v>-105790.67329568112</v>
      </c>
      <c r="AB1274" s="252">
        <f t="shared" si="142"/>
        <v>2.0580889206743649</v>
      </c>
      <c r="AC1274" s="252">
        <f t="shared" si="143"/>
        <v>7.5783390028061817</v>
      </c>
      <c r="AD1274" s="252">
        <f t="shared" si="144"/>
        <v>10.800000000000011</v>
      </c>
      <c r="AE1274" s="252">
        <f t="shared" si="145"/>
        <v>-79.33821429251492</v>
      </c>
      <c r="AF1274" s="273">
        <f t="shared" si="146"/>
        <v>2.0363100671232814</v>
      </c>
    </row>
    <row r="1275" spans="1:32" s="31" customFormat="1" ht="20.100000000000001" customHeight="1">
      <c r="A1275" s="233">
        <v>2003</v>
      </c>
      <c r="B1275" s="709">
        <v>130989</v>
      </c>
      <c r="C1275" s="709"/>
      <c r="D1275" s="709">
        <v>20.546839810976493</v>
      </c>
      <c r="E1275" s="709"/>
      <c r="F1275" s="709">
        <v>79.453160189023492</v>
      </c>
      <c r="G1275" s="709"/>
      <c r="H1275" s="120"/>
      <c r="I1275" s="120"/>
      <c r="J1275" s="120"/>
      <c r="K1275" s="120"/>
      <c r="L1275" s="120"/>
      <c r="M1275" s="120"/>
      <c r="N1275" s="120"/>
      <c r="O1275" s="120"/>
      <c r="P1275" s="120"/>
      <c r="Q1275" s="120"/>
      <c r="R1275" s="120"/>
      <c r="S1275" s="120"/>
      <c r="T1275" s="120"/>
      <c r="U1275" s="31">
        <v>20.026704318898595</v>
      </c>
      <c r="V1275" s="31">
        <v>2.0580889206743649</v>
      </c>
      <c r="W1275" s="31">
        <v>28.876374078653896</v>
      </c>
      <c r="X1275" s="31">
        <v>10.800000000000011</v>
      </c>
      <c r="Y1275" s="31">
        <v>-0.63624936836264112</v>
      </c>
      <c r="Z1275" s="259">
        <v>2.0363100671232814</v>
      </c>
      <c r="AA1275" s="252">
        <f t="shared" si="141"/>
        <v>-130968.97329568111</v>
      </c>
      <c r="AB1275" s="252">
        <f t="shared" si="142"/>
        <v>2.0580889206743649</v>
      </c>
      <c r="AC1275" s="252">
        <f t="shared" si="143"/>
        <v>8.3295342676774027</v>
      </c>
      <c r="AD1275" s="252">
        <f t="shared" si="144"/>
        <v>10.800000000000011</v>
      </c>
      <c r="AE1275" s="252">
        <f t="shared" si="145"/>
        <v>-80.089409557386134</v>
      </c>
      <c r="AF1275" s="273">
        <f t="shared" si="146"/>
        <v>2.0363100671232814</v>
      </c>
    </row>
    <row r="1276" spans="1:32" s="31" customFormat="1" ht="20.100000000000001" customHeight="1">
      <c r="A1276" s="233">
        <v>2004</v>
      </c>
      <c r="B1276" s="709">
        <v>174228.5</v>
      </c>
      <c r="C1276" s="709"/>
      <c r="D1276" s="709">
        <v>19.006649313975611</v>
      </c>
      <c r="E1276" s="709"/>
      <c r="F1276" s="709">
        <v>80.993350686024385</v>
      </c>
      <c r="G1276" s="709"/>
      <c r="H1276" s="120"/>
      <c r="I1276" s="120"/>
      <c r="J1276" s="120"/>
      <c r="K1276" s="120"/>
      <c r="L1276" s="120"/>
      <c r="M1276" s="120"/>
      <c r="N1276" s="120"/>
      <c r="O1276" s="120"/>
      <c r="P1276" s="120"/>
      <c r="Q1276" s="120"/>
      <c r="R1276" s="120"/>
      <c r="S1276" s="120"/>
      <c r="T1276" s="120"/>
      <c r="U1276" s="31">
        <v>20.026704318898595</v>
      </c>
      <c r="V1276" s="31">
        <v>2.0580889206743649</v>
      </c>
      <c r="W1276" s="31">
        <v>28.876374078653896</v>
      </c>
      <c r="X1276" s="31">
        <v>10.800000000000011</v>
      </c>
      <c r="Y1276" s="31">
        <v>-0.63624936836264112</v>
      </c>
      <c r="Z1276" s="259">
        <v>2.0363100671232814</v>
      </c>
      <c r="AA1276" s="252">
        <f t="shared" si="141"/>
        <v>-174208.47329568109</v>
      </c>
      <c r="AB1276" s="252">
        <f t="shared" si="142"/>
        <v>2.0580889206743649</v>
      </c>
      <c r="AC1276" s="252">
        <f t="shared" si="143"/>
        <v>9.8697247646782849</v>
      </c>
      <c r="AD1276" s="252">
        <f t="shared" si="144"/>
        <v>10.800000000000011</v>
      </c>
      <c r="AE1276" s="252">
        <f t="shared" si="145"/>
        <v>-81.629600054387026</v>
      </c>
      <c r="AF1276" s="273">
        <f t="shared" si="146"/>
        <v>2.0363100671232814</v>
      </c>
    </row>
    <row r="1277" spans="1:32" s="31" customFormat="1" ht="20.100000000000001" customHeight="1">
      <c r="A1277" s="233">
        <v>2005</v>
      </c>
      <c r="B1277" s="709">
        <v>226339.5</v>
      </c>
      <c r="C1277" s="709"/>
      <c r="D1277" s="709">
        <v>15.6</v>
      </c>
      <c r="E1277" s="709"/>
      <c r="F1277" s="709">
        <v>84.4</v>
      </c>
      <c r="G1277" s="709"/>
      <c r="H1277" s="120"/>
      <c r="I1277" s="120"/>
      <c r="J1277" s="120"/>
      <c r="K1277" s="120"/>
      <c r="L1277" s="120"/>
      <c r="M1277" s="120"/>
      <c r="N1277" s="120"/>
      <c r="O1277" s="120"/>
      <c r="P1277" s="120"/>
      <c r="Q1277" s="120"/>
      <c r="R1277" s="120"/>
      <c r="S1277" s="120"/>
      <c r="T1277" s="120"/>
      <c r="U1277" s="31">
        <v>20.026704318898595</v>
      </c>
      <c r="V1277" s="31">
        <v>2.0580889206743649</v>
      </c>
      <c r="W1277" s="31">
        <v>28.876374078653896</v>
      </c>
      <c r="X1277" s="31">
        <v>10.800000000000011</v>
      </c>
      <c r="Y1277" s="31">
        <v>-0.63624936836264112</v>
      </c>
      <c r="Z1277" s="259">
        <v>2.0363100671232814</v>
      </c>
      <c r="AA1277" s="252">
        <f t="shared" si="141"/>
        <v>-226319.47329568109</v>
      </c>
      <c r="AB1277" s="252">
        <f t="shared" si="142"/>
        <v>2.0580889206743649</v>
      </c>
      <c r="AC1277" s="252">
        <f t="shared" si="143"/>
        <v>13.276374078653896</v>
      </c>
      <c r="AD1277" s="252">
        <f t="shared" si="144"/>
        <v>10.800000000000011</v>
      </c>
      <c r="AE1277" s="252">
        <f t="shared" si="145"/>
        <v>-85.036249368362647</v>
      </c>
      <c r="AF1277" s="273">
        <f t="shared" si="146"/>
        <v>2.0363100671232814</v>
      </c>
    </row>
    <row r="1278" spans="1:32" s="31" customFormat="1" ht="20.100000000000001" customHeight="1">
      <c r="A1278" s="233">
        <v>2006</v>
      </c>
      <c r="B1278" s="709">
        <v>297043.74943639059</v>
      </c>
      <c r="C1278" s="709"/>
      <c r="D1278" s="709">
        <v>15.384236930319863</v>
      </c>
      <c r="E1278" s="709"/>
      <c r="F1278" s="709">
        <v>84.615763069680142</v>
      </c>
      <c r="G1278" s="709"/>
      <c r="H1278" s="120"/>
      <c r="I1278" s="120"/>
      <c r="J1278" s="120"/>
      <c r="K1278" s="120"/>
      <c r="L1278" s="120"/>
      <c r="M1278" s="120"/>
      <c r="N1278" s="120"/>
      <c r="O1278" s="120"/>
      <c r="P1278" s="120"/>
      <c r="Q1278" s="120"/>
      <c r="R1278" s="120"/>
      <c r="S1278" s="120"/>
      <c r="T1278" s="120"/>
      <c r="U1278" s="31">
        <v>20.026704318898595</v>
      </c>
      <c r="V1278" s="31">
        <v>2.0580889206743649</v>
      </c>
      <c r="W1278" s="31">
        <v>28.876374078653896</v>
      </c>
      <c r="X1278" s="31">
        <v>10.800000000000011</v>
      </c>
      <c r="Y1278" s="31">
        <v>-0.63624936836264112</v>
      </c>
      <c r="Z1278" s="259">
        <v>2.0363100671232814</v>
      </c>
      <c r="AA1278" s="252">
        <f t="shared" si="141"/>
        <v>-297023.72273207171</v>
      </c>
      <c r="AB1278" s="252">
        <f t="shared" si="142"/>
        <v>2.0580889206743649</v>
      </c>
      <c r="AC1278" s="252">
        <f t="shared" si="143"/>
        <v>13.492137148334033</v>
      </c>
      <c r="AD1278" s="252">
        <f t="shared" si="144"/>
        <v>10.800000000000011</v>
      </c>
      <c r="AE1278" s="252">
        <f t="shared" si="145"/>
        <v>-85.252012438042783</v>
      </c>
      <c r="AF1278" s="273">
        <f t="shared" si="146"/>
        <v>2.0363100671232814</v>
      </c>
    </row>
    <row r="1279" spans="1:32" s="31" customFormat="1" ht="20.100000000000001" customHeight="1">
      <c r="A1279" s="233">
        <v>2007</v>
      </c>
      <c r="B1279" s="709">
        <v>337621.1601263723</v>
      </c>
      <c r="C1279" s="709"/>
      <c r="D1279" s="709">
        <v>18.761503596602374</v>
      </c>
      <c r="E1279" s="709"/>
      <c r="F1279" s="709">
        <v>81.238496403397633</v>
      </c>
      <c r="G1279" s="709"/>
      <c r="H1279" s="120"/>
      <c r="I1279" s="120"/>
      <c r="J1279" s="120"/>
      <c r="K1279" s="120"/>
      <c r="L1279" s="120"/>
      <c r="M1279" s="120"/>
      <c r="N1279" s="120"/>
      <c r="O1279" s="120"/>
      <c r="P1279" s="120"/>
      <c r="Q1279" s="120"/>
      <c r="R1279" s="120"/>
      <c r="S1279" s="120"/>
      <c r="T1279" s="120"/>
      <c r="U1279" s="31">
        <v>20.026704318898595</v>
      </c>
      <c r="V1279" s="31">
        <v>2.0580889206743649</v>
      </c>
      <c r="W1279" s="31">
        <v>28.876374078653896</v>
      </c>
      <c r="X1279" s="31">
        <v>10.800000000000011</v>
      </c>
      <c r="Y1279" s="31">
        <v>-0.63624936836264112</v>
      </c>
      <c r="Z1279" s="259">
        <v>2.0363100671232814</v>
      </c>
      <c r="AA1279" s="252">
        <f t="shared" si="141"/>
        <v>-337601.13342205342</v>
      </c>
      <c r="AB1279" s="252">
        <f t="shared" si="142"/>
        <v>2.0580889206743649</v>
      </c>
      <c r="AC1279" s="252">
        <f t="shared" si="143"/>
        <v>10.114870482051522</v>
      </c>
      <c r="AD1279" s="252">
        <f t="shared" si="144"/>
        <v>10.800000000000011</v>
      </c>
      <c r="AE1279" s="252">
        <f t="shared" si="145"/>
        <v>-81.874745771760274</v>
      </c>
      <c r="AF1279" s="273">
        <f t="shared" si="146"/>
        <v>2.0363100671232814</v>
      </c>
    </row>
    <row r="1280" spans="1:32" s="31" customFormat="1" ht="20.100000000000001" customHeight="1">
      <c r="A1280" s="233">
        <v>2008</v>
      </c>
      <c r="B1280" s="709">
        <v>463121.91346716584</v>
      </c>
      <c r="C1280" s="709"/>
      <c r="D1280" s="709">
        <v>19.493139360247614</v>
      </c>
      <c r="E1280" s="709"/>
      <c r="F1280" s="709">
        <v>80.506860639752389</v>
      </c>
      <c r="G1280" s="709"/>
      <c r="H1280" s="120"/>
      <c r="I1280" s="120"/>
      <c r="J1280" s="120"/>
      <c r="K1280" s="120"/>
      <c r="L1280" s="120"/>
      <c r="M1280" s="120"/>
      <c r="N1280" s="120"/>
      <c r="O1280" s="120"/>
      <c r="P1280" s="120"/>
      <c r="Q1280" s="120"/>
      <c r="R1280" s="120"/>
      <c r="S1280" s="120"/>
      <c r="T1280" s="120"/>
      <c r="U1280" s="31">
        <v>20.026704318898595</v>
      </c>
      <c r="V1280" s="31">
        <v>2.0580889206743649</v>
      </c>
      <c r="W1280" s="31">
        <v>28.876374078653896</v>
      </c>
      <c r="X1280" s="31">
        <v>10.800000000000011</v>
      </c>
      <c r="Y1280" s="31">
        <v>-0.63624936836264112</v>
      </c>
      <c r="Z1280" s="259">
        <v>2.0363100671232814</v>
      </c>
      <c r="AA1280" s="252">
        <f t="shared" si="141"/>
        <v>-463101.88676284696</v>
      </c>
      <c r="AB1280" s="252">
        <f t="shared" si="142"/>
        <v>2.0580889206743649</v>
      </c>
      <c r="AC1280" s="252">
        <f t="shared" si="143"/>
        <v>9.3832347184062819</v>
      </c>
      <c r="AD1280" s="252">
        <f t="shared" si="144"/>
        <v>10.800000000000011</v>
      </c>
      <c r="AE1280" s="252">
        <f t="shared" si="145"/>
        <v>-81.14311000811503</v>
      </c>
      <c r="AF1280" s="273">
        <f t="shared" si="146"/>
        <v>2.0363100671232814</v>
      </c>
    </row>
    <row r="1281" spans="1:32" s="31" customFormat="1" ht="20.100000000000001" customHeight="1">
      <c r="A1281" s="233">
        <v>2009</v>
      </c>
      <c r="B1281" s="709">
        <v>308699.4121576639</v>
      </c>
      <c r="C1281" s="709"/>
      <c r="D1281" s="709">
        <v>30.408933837572739</v>
      </c>
      <c r="E1281" s="709"/>
      <c r="F1281" s="709">
        <v>69.591066162427254</v>
      </c>
      <c r="G1281" s="709"/>
      <c r="H1281" s="120"/>
      <c r="I1281" s="120"/>
      <c r="J1281" s="120"/>
      <c r="K1281" s="120"/>
      <c r="L1281" s="120"/>
      <c r="M1281" s="120"/>
      <c r="N1281" s="120"/>
      <c r="O1281" s="120"/>
      <c r="P1281" s="120"/>
      <c r="Q1281" s="120"/>
      <c r="R1281" s="120"/>
      <c r="S1281" s="120"/>
      <c r="T1281" s="120"/>
      <c r="U1281" s="31">
        <v>20.026704318898595</v>
      </c>
      <c r="V1281" s="31">
        <v>2.0580889206743649</v>
      </c>
      <c r="W1281" s="31">
        <v>28.876374078653896</v>
      </c>
      <c r="X1281" s="31">
        <v>10.800000000000011</v>
      </c>
      <c r="Y1281" s="31">
        <v>-0.63624936836264112</v>
      </c>
      <c r="Z1281" s="259">
        <v>2.0363100671232814</v>
      </c>
      <c r="AA1281" s="252">
        <f t="shared" si="141"/>
        <v>-308679.38545334502</v>
      </c>
      <c r="AB1281" s="252">
        <f t="shared" si="142"/>
        <v>2.0580889206743649</v>
      </c>
      <c r="AC1281" s="252">
        <f t="shared" si="143"/>
        <v>-1.5325597589188433</v>
      </c>
      <c r="AD1281" s="252">
        <f t="shared" si="144"/>
        <v>10.800000000000011</v>
      </c>
      <c r="AE1281" s="252">
        <f t="shared" si="145"/>
        <v>-70.227315530789895</v>
      </c>
      <c r="AF1281" s="273">
        <f t="shared" si="146"/>
        <v>2.0363100671232814</v>
      </c>
    </row>
    <row r="1282" spans="1:32" s="31" customFormat="1" ht="20.100000000000001" customHeight="1">
      <c r="A1282" s="233">
        <v>2010</v>
      </c>
      <c r="B1282" s="709" t="s">
        <v>298</v>
      </c>
      <c r="C1282" s="709"/>
      <c r="D1282" s="709">
        <v>22.354277280511507</v>
      </c>
      <c r="E1282" s="709"/>
      <c r="F1282" s="709" t="s">
        <v>296</v>
      </c>
      <c r="G1282" s="709"/>
      <c r="H1282" s="120"/>
      <c r="I1282" s="120"/>
      <c r="J1282" s="120"/>
      <c r="K1282" s="120"/>
      <c r="L1282" s="120"/>
      <c r="M1282" s="120"/>
      <c r="N1282" s="120"/>
      <c r="O1282" s="120"/>
      <c r="P1282" s="120"/>
      <c r="Q1282" s="120"/>
      <c r="R1282" s="120"/>
      <c r="S1282" s="120"/>
      <c r="T1282" s="120"/>
      <c r="U1282" s="31">
        <v>20.026704318898595</v>
      </c>
      <c r="V1282" s="31">
        <v>2.0580889206743649</v>
      </c>
      <c r="W1282" s="31">
        <v>28.876374078653896</v>
      </c>
      <c r="X1282" s="31">
        <v>10.800000000000011</v>
      </c>
      <c r="Y1282" s="31">
        <v>-0.63624936836264112</v>
      </c>
      <c r="Z1282" s="259">
        <v>2.0363100671232814</v>
      </c>
      <c r="AA1282" s="252" t="e">
        <f t="shared" si="141"/>
        <v>#VALUE!</v>
      </c>
      <c r="AB1282" s="252">
        <f t="shared" si="142"/>
        <v>2.0580889206743649</v>
      </c>
      <c r="AC1282" s="252">
        <f t="shared" si="143"/>
        <v>6.522096798142389</v>
      </c>
      <c r="AD1282" s="252">
        <f t="shared" si="144"/>
        <v>10.800000000000011</v>
      </c>
      <c r="AE1282" s="252" t="e">
        <f t="shared" si="145"/>
        <v>#VALUE!</v>
      </c>
      <c r="AF1282" s="273">
        <f t="shared" si="146"/>
        <v>2.0363100671232814</v>
      </c>
    </row>
    <row r="1283" spans="1:32" s="31" customFormat="1" ht="20.100000000000001" customHeight="1">
      <c r="A1283" s="710" t="s">
        <v>59</v>
      </c>
      <c r="B1283" s="711"/>
      <c r="C1283" s="711"/>
      <c r="D1283" s="711"/>
      <c r="E1283" s="711"/>
      <c r="F1283" s="711"/>
      <c r="G1283" s="712"/>
      <c r="H1283" s="364"/>
      <c r="I1283" s="364"/>
      <c r="J1283" s="364"/>
      <c r="K1283" s="364"/>
      <c r="L1283" s="364"/>
      <c r="M1283" s="364"/>
      <c r="N1283" s="364"/>
      <c r="O1283" s="364"/>
      <c r="P1283" s="364"/>
      <c r="Q1283" s="364"/>
      <c r="R1283" s="364"/>
      <c r="S1283" s="364"/>
      <c r="T1283" s="364"/>
      <c r="U1283" s="31">
        <v>20.026704318898595</v>
      </c>
      <c r="V1283" s="31">
        <v>2.0580889206743649</v>
      </c>
      <c r="W1283" s="31">
        <v>28.876374078653896</v>
      </c>
      <c r="X1283" s="31">
        <v>10.800000000000011</v>
      </c>
      <c r="Y1283" s="31">
        <v>-0.63624936836264112</v>
      </c>
      <c r="Z1283" s="259">
        <v>2.0363100671232814</v>
      </c>
      <c r="AA1283" s="252">
        <f t="shared" si="141"/>
        <v>20.026704318898595</v>
      </c>
      <c r="AB1283" s="252">
        <f t="shared" si="142"/>
        <v>2.0580889206743649</v>
      </c>
      <c r="AC1283" s="252">
        <f t="shared" si="143"/>
        <v>28.876374078653896</v>
      </c>
      <c r="AD1283" s="252">
        <f t="shared" si="144"/>
        <v>10.800000000000011</v>
      </c>
      <c r="AE1283" s="252">
        <f t="shared" si="145"/>
        <v>-0.63624936836264112</v>
      </c>
      <c r="AF1283" s="273">
        <f t="shared" si="146"/>
        <v>2.0363100671232814</v>
      </c>
    </row>
    <row r="1284" spans="1:32" s="31" customFormat="1" ht="20.100000000000001" customHeight="1">
      <c r="A1284" s="206"/>
      <c r="B1284" s="713">
        <f>387275.7/B1234*100-100</f>
        <v>469325.09090909088</v>
      </c>
      <c r="C1284" s="713" t="e">
        <f t="shared" ref="C1284:G1284" si="147">C1282/C1242*100-100</f>
        <v>#DIV/0!</v>
      </c>
      <c r="D1284" s="714" t="s">
        <v>4</v>
      </c>
      <c r="E1284" s="714" t="e">
        <f t="shared" si="147"/>
        <v>#DIV/0!</v>
      </c>
      <c r="F1284" s="715" t="s">
        <v>4</v>
      </c>
      <c r="G1284" s="716" t="e">
        <f t="shared" si="147"/>
        <v>#DIV/0!</v>
      </c>
      <c r="H1284" s="382"/>
      <c r="I1284" s="382"/>
      <c r="J1284" s="382"/>
      <c r="K1284" s="382"/>
      <c r="L1284" s="382"/>
      <c r="M1284" s="382"/>
      <c r="N1284" s="382"/>
      <c r="O1284" s="382"/>
      <c r="P1284" s="382"/>
      <c r="Q1284" s="382"/>
      <c r="R1284" s="382"/>
      <c r="S1284" s="382"/>
      <c r="T1284" s="382"/>
      <c r="U1284" s="31">
        <v>20.026704318898595</v>
      </c>
      <c r="V1284" s="31">
        <v>2.0580889206743649</v>
      </c>
      <c r="W1284" s="31">
        <v>28.876374078653896</v>
      </c>
      <c r="X1284" s="31">
        <v>10.800000000000011</v>
      </c>
      <c r="Y1284" s="31">
        <v>-0.63624936836264112</v>
      </c>
      <c r="Z1284" s="259">
        <v>2.0363100671232814</v>
      </c>
      <c r="AA1284" s="252">
        <f t="shared" si="141"/>
        <v>-469305.064204772</v>
      </c>
      <c r="AB1284" s="252" t="e">
        <f t="shared" si="142"/>
        <v>#DIV/0!</v>
      </c>
      <c r="AC1284" s="252" t="e">
        <f t="shared" si="143"/>
        <v>#VALUE!</v>
      </c>
      <c r="AD1284" s="252" t="e">
        <f t="shared" si="144"/>
        <v>#DIV/0!</v>
      </c>
      <c r="AE1284" s="252" t="e">
        <f t="shared" si="145"/>
        <v>#VALUE!</v>
      </c>
      <c r="AF1284" s="273" t="e">
        <f t="shared" si="146"/>
        <v>#DIV/0!</v>
      </c>
    </row>
    <row r="1285" spans="1:32" s="6" customFormat="1" ht="15" customHeight="1">
      <c r="A1285" s="717" t="s">
        <v>291</v>
      </c>
      <c r="B1285" s="718"/>
      <c r="C1285" s="718"/>
      <c r="D1285" s="718"/>
      <c r="E1285" s="718"/>
      <c r="F1285" s="718"/>
      <c r="G1285" s="718"/>
      <c r="H1285" s="371"/>
      <c r="I1285" s="371"/>
      <c r="J1285" s="371"/>
      <c r="K1285" s="371"/>
      <c r="L1285" s="371"/>
      <c r="M1285" s="371"/>
      <c r="N1285" s="371"/>
      <c r="O1285" s="371"/>
      <c r="P1285" s="371"/>
      <c r="Q1285" s="371"/>
      <c r="R1285" s="371"/>
      <c r="S1285" s="371"/>
      <c r="T1285" s="371"/>
      <c r="U1285" s="109">
        <v>20.026704318898595</v>
      </c>
      <c r="V1285" s="109">
        <v>2.0580889206743649</v>
      </c>
      <c r="W1285" s="109">
        <v>28.876374078653896</v>
      </c>
      <c r="X1285" s="109">
        <v>10.800000000000011</v>
      </c>
      <c r="Y1285" s="109">
        <v>-0.63624936836264112</v>
      </c>
      <c r="Z1285" s="365">
        <v>2.0363100671232814</v>
      </c>
      <c r="AA1285" s="366">
        <f t="shared" si="141"/>
        <v>20.026704318898595</v>
      </c>
      <c r="AB1285" s="366">
        <f t="shared" si="142"/>
        <v>2.0580889206743649</v>
      </c>
      <c r="AC1285" s="366">
        <f t="shared" si="143"/>
        <v>28.876374078653896</v>
      </c>
      <c r="AD1285" s="366">
        <f t="shared" si="144"/>
        <v>10.800000000000011</v>
      </c>
      <c r="AE1285" s="366">
        <f t="shared" si="145"/>
        <v>-0.63624936836264112</v>
      </c>
      <c r="AF1285" s="367">
        <f t="shared" si="146"/>
        <v>2.0363100671232814</v>
      </c>
    </row>
    <row r="1286" spans="1:32" s="6" customFormat="1" ht="15" customHeight="1">
      <c r="A1286" s="83" t="s">
        <v>297</v>
      </c>
      <c r="B1286" s="25"/>
      <c r="C1286" s="25"/>
      <c r="D1286" s="25"/>
      <c r="E1286" s="26"/>
      <c r="F1286" s="26"/>
      <c r="G1286" s="25"/>
      <c r="H1286" s="25"/>
      <c r="I1286" s="25"/>
      <c r="J1286" s="25"/>
      <c r="K1286" s="25"/>
      <c r="L1286" s="25"/>
      <c r="M1286" s="25"/>
      <c r="N1286" s="25"/>
      <c r="O1286" s="25"/>
      <c r="P1286" s="25"/>
      <c r="Q1286" s="25"/>
      <c r="R1286" s="25"/>
      <c r="S1286" s="25"/>
      <c r="T1286" s="25"/>
      <c r="U1286" s="109">
        <v>20.026704318898595</v>
      </c>
      <c r="V1286" s="109">
        <v>2.0580889206743649</v>
      </c>
      <c r="W1286" s="109">
        <v>28.876374078653896</v>
      </c>
      <c r="X1286" s="109">
        <v>10.800000000000011</v>
      </c>
      <c r="Y1286" s="109">
        <v>-0.63624936836264112</v>
      </c>
      <c r="Z1286" s="365">
        <v>2.0363100671232814</v>
      </c>
      <c r="AA1286" s="366">
        <f t="shared" si="141"/>
        <v>20.026704318898595</v>
      </c>
      <c r="AB1286" s="366">
        <f t="shared" si="142"/>
        <v>2.0580889206743649</v>
      </c>
      <c r="AC1286" s="366">
        <f t="shared" si="143"/>
        <v>28.876374078653896</v>
      </c>
      <c r="AD1286" s="366">
        <f t="shared" si="144"/>
        <v>10.800000000000011</v>
      </c>
      <c r="AE1286" s="366">
        <f t="shared" si="145"/>
        <v>-0.63624936836264112</v>
      </c>
      <c r="AF1286" s="367">
        <f t="shared" si="146"/>
        <v>2.0363100671232814</v>
      </c>
    </row>
    <row r="1287" spans="1:32" s="6" customFormat="1" ht="15" customHeight="1">
      <c r="A1287" s="127" t="s">
        <v>307</v>
      </c>
      <c r="B1287" s="122"/>
      <c r="C1287" s="122"/>
      <c r="D1287" s="128"/>
      <c r="E1287" s="128"/>
      <c r="F1287" s="126"/>
      <c r="G1287" s="126"/>
      <c r="H1287" s="126"/>
      <c r="I1287" s="126"/>
      <c r="J1287" s="126"/>
      <c r="K1287" s="126"/>
      <c r="L1287" s="126"/>
      <c r="M1287" s="126"/>
      <c r="N1287" s="126"/>
      <c r="O1287" s="126"/>
      <c r="P1287" s="126"/>
      <c r="Q1287" s="126"/>
      <c r="R1287" s="126"/>
      <c r="S1287" s="126"/>
      <c r="T1287" s="126"/>
      <c r="U1287" s="109">
        <v>20.026704318898595</v>
      </c>
      <c r="V1287" s="109">
        <v>2.0580889206743649</v>
      </c>
      <c r="W1287" s="109">
        <v>28.876374078653896</v>
      </c>
      <c r="X1287" s="109">
        <v>10.800000000000011</v>
      </c>
      <c r="Y1287" s="109">
        <v>-0.63624936836264112</v>
      </c>
      <c r="Z1287" s="365">
        <v>2.0363100671232814</v>
      </c>
      <c r="AA1287" s="366">
        <f t="shared" si="141"/>
        <v>20.026704318898595</v>
      </c>
      <c r="AB1287" s="366">
        <f t="shared" si="142"/>
        <v>2.0580889206743649</v>
      </c>
      <c r="AC1287" s="366">
        <f t="shared" si="143"/>
        <v>28.876374078653896</v>
      </c>
      <c r="AD1287" s="366">
        <f t="shared" si="144"/>
        <v>10.800000000000011</v>
      </c>
      <c r="AE1287" s="366">
        <f t="shared" si="145"/>
        <v>-0.63624936836264112</v>
      </c>
      <c r="AF1287" s="367">
        <f t="shared" si="146"/>
        <v>2.0363100671232814</v>
      </c>
    </row>
    <row r="1288" spans="1:32" s="6" customFormat="1" ht="39.950000000000003" customHeight="1">
      <c r="A1288" s="707" t="s">
        <v>199</v>
      </c>
      <c r="B1288" s="707"/>
      <c r="C1288" s="707"/>
      <c r="D1288" s="707"/>
      <c r="E1288" s="707"/>
      <c r="F1288" s="707"/>
      <c r="G1288" s="707"/>
      <c r="H1288" s="372"/>
      <c r="I1288" s="372"/>
      <c r="J1288" s="372"/>
      <c r="K1288" s="372"/>
      <c r="L1288" s="372"/>
      <c r="M1288" s="372"/>
      <c r="N1288" s="372"/>
      <c r="O1288" s="372"/>
      <c r="P1288" s="372"/>
      <c r="Q1288" s="372"/>
      <c r="R1288" s="372"/>
      <c r="S1288" s="372"/>
      <c r="T1288" s="372"/>
      <c r="U1288" s="109"/>
      <c r="V1288" s="109"/>
      <c r="W1288" s="109"/>
      <c r="X1288" s="109"/>
      <c r="Y1288" s="109"/>
      <c r="Z1288" s="365"/>
      <c r="AA1288" s="366">
        <f t="shared" si="141"/>
        <v>0</v>
      </c>
      <c r="AB1288" s="366">
        <f t="shared" si="142"/>
        <v>0</v>
      </c>
      <c r="AC1288" s="366">
        <f t="shared" si="143"/>
        <v>0</v>
      </c>
      <c r="AD1288" s="366">
        <f t="shared" si="144"/>
        <v>0</v>
      </c>
      <c r="AE1288" s="366">
        <f t="shared" si="145"/>
        <v>0</v>
      </c>
      <c r="AF1288" s="367">
        <f t="shared" si="146"/>
        <v>0</v>
      </c>
    </row>
    <row r="1289" spans="1:32" s="6" customFormat="1" ht="15" customHeight="1">
      <c r="A1289" s="369" t="s">
        <v>60</v>
      </c>
      <c r="B1289" s="306"/>
      <c r="C1289" s="306"/>
      <c r="D1289" s="306"/>
      <c r="E1289" s="307"/>
      <c r="F1289" s="307"/>
      <c r="G1289" s="307"/>
      <c r="H1289" s="307"/>
      <c r="I1289" s="307"/>
      <c r="J1289" s="307"/>
      <c r="K1289" s="307"/>
      <c r="L1289" s="307"/>
      <c r="M1289" s="307"/>
      <c r="N1289" s="307"/>
      <c r="O1289" s="307"/>
      <c r="P1289" s="307"/>
      <c r="Q1289" s="307"/>
      <c r="R1289" s="307"/>
      <c r="S1289" s="307"/>
      <c r="T1289" s="307"/>
      <c r="U1289" s="109">
        <v>20.026704318898595</v>
      </c>
      <c r="V1289" s="109">
        <v>2.0580889206743649</v>
      </c>
      <c r="W1289" s="109">
        <v>28.876374078653896</v>
      </c>
      <c r="X1289" s="109">
        <v>10.800000000000011</v>
      </c>
      <c r="Y1289" s="109">
        <v>-0.63624936836264112</v>
      </c>
      <c r="Z1289" s="365">
        <v>2.0363100671232814</v>
      </c>
      <c r="AA1289" s="366">
        <f t="shared" si="141"/>
        <v>20.026704318898595</v>
      </c>
      <c r="AB1289" s="366">
        <f t="shared" si="142"/>
        <v>2.0580889206743649</v>
      </c>
      <c r="AC1289" s="366">
        <f t="shared" si="143"/>
        <v>28.876374078653896</v>
      </c>
      <c r="AD1289" s="366">
        <f t="shared" si="144"/>
        <v>10.800000000000011</v>
      </c>
      <c r="AE1289" s="366">
        <f t="shared" si="145"/>
        <v>-0.63624936836264112</v>
      </c>
      <c r="AF1289" s="367">
        <f t="shared" si="146"/>
        <v>2.0363100671232814</v>
      </c>
    </row>
    <row r="1290" spans="1:32">
      <c r="U1290" s="31">
        <v>20.026704318898595</v>
      </c>
      <c r="V1290" s="31">
        <v>2.0580889206743649</v>
      </c>
      <c r="W1290" s="31">
        <v>28.876374078653896</v>
      </c>
      <c r="X1290" s="31">
        <v>10.800000000000011</v>
      </c>
      <c r="Y1290" s="31">
        <v>-0.63624936836264112</v>
      </c>
      <c r="Z1290" s="259">
        <v>2.0363100671232814</v>
      </c>
      <c r="AA1290" s="252">
        <f t="shared" si="141"/>
        <v>20.026704318898595</v>
      </c>
      <c r="AB1290" s="252">
        <f t="shared" si="142"/>
        <v>2.0580889206743649</v>
      </c>
      <c r="AC1290" s="252">
        <f t="shared" si="143"/>
        <v>28.876374078653896</v>
      </c>
      <c r="AD1290" s="252">
        <f t="shared" si="144"/>
        <v>10.800000000000011</v>
      </c>
      <c r="AE1290" s="252">
        <f t="shared" si="145"/>
        <v>-0.63624936836264112</v>
      </c>
      <c r="AF1290" s="273">
        <f t="shared" si="146"/>
        <v>2.0363100671232814</v>
      </c>
    </row>
    <row r="1291" spans="1:32">
      <c r="U1291" s="31">
        <v>20.026704318898595</v>
      </c>
      <c r="V1291" s="31">
        <v>2.0580889206743649</v>
      </c>
      <c r="W1291" s="31">
        <v>28.876374078653896</v>
      </c>
      <c r="X1291" s="31">
        <v>10.800000000000011</v>
      </c>
      <c r="Y1291" s="31">
        <v>-0.63624936836264112</v>
      </c>
      <c r="Z1291" s="259">
        <v>2.0363100671232814</v>
      </c>
      <c r="AA1291" s="252">
        <f t="shared" si="141"/>
        <v>20.026704318898595</v>
      </c>
      <c r="AB1291" s="252">
        <f t="shared" si="142"/>
        <v>2.0580889206743649</v>
      </c>
      <c r="AC1291" s="252">
        <f t="shared" si="143"/>
        <v>28.876374078653896</v>
      </c>
      <c r="AD1291" s="252">
        <f t="shared" si="144"/>
        <v>10.800000000000011</v>
      </c>
      <c r="AE1291" s="252">
        <f t="shared" si="145"/>
        <v>-0.63624936836264112</v>
      </c>
      <c r="AF1291" s="273">
        <f t="shared" si="146"/>
        <v>2.0363100671232814</v>
      </c>
    </row>
  </sheetData>
  <mergeCells count="793">
    <mergeCell ref="A922:A923"/>
    <mergeCell ref="A957:G957"/>
    <mergeCell ref="A869:G869"/>
    <mergeCell ref="A870:A871"/>
    <mergeCell ref="A913:G913"/>
    <mergeCell ref="A920:G920"/>
    <mergeCell ref="A921:G921"/>
    <mergeCell ref="D864:E864"/>
    <mergeCell ref="F864:G864"/>
    <mergeCell ref="A867:G867"/>
    <mergeCell ref="D861:E861"/>
    <mergeCell ref="F861:G861"/>
    <mergeCell ref="D862:E862"/>
    <mergeCell ref="F862:G862"/>
    <mergeCell ref="D863:E863"/>
    <mergeCell ref="F863:G863"/>
    <mergeCell ref="D858:E858"/>
    <mergeCell ref="F858:G858"/>
    <mergeCell ref="D859:E859"/>
    <mergeCell ref="F859:G859"/>
    <mergeCell ref="D860:E860"/>
    <mergeCell ref="F860:G860"/>
    <mergeCell ref="D855:E855"/>
    <mergeCell ref="F855:G855"/>
    <mergeCell ref="D856:E856"/>
    <mergeCell ref="F856:G856"/>
    <mergeCell ref="D857:E857"/>
    <mergeCell ref="F857:G857"/>
    <mergeCell ref="D852:E852"/>
    <mergeCell ref="F852:G852"/>
    <mergeCell ref="D853:E853"/>
    <mergeCell ref="F853:G853"/>
    <mergeCell ref="D854:E854"/>
    <mergeCell ref="F854:G854"/>
    <mergeCell ref="D849:E849"/>
    <mergeCell ref="F849:G849"/>
    <mergeCell ref="D850:E850"/>
    <mergeCell ref="F850:G850"/>
    <mergeCell ref="D851:E851"/>
    <mergeCell ref="F851:G851"/>
    <mergeCell ref="D846:E846"/>
    <mergeCell ref="F846:G846"/>
    <mergeCell ref="D847:E847"/>
    <mergeCell ref="F847:G847"/>
    <mergeCell ref="D848:E848"/>
    <mergeCell ref="F848:G848"/>
    <mergeCell ref="D843:E843"/>
    <mergeCell ref="F843:G843"/>
    <mergeCell ref="D844:E844"/>
    <mergeCell ref="F844:G844"/>
    <mergeCell ref="D845:E845"/>
    <mergeCell ref="F845:G845"/>
    <mergeCell ref="D840:E840"/>
    <mergeCell ref="F840:G840"/>
    <mergeCell ref="D841:E841"/>
    <mergeCell ref="F841:G841"/>
    <mergeCell ref="D842:E842"/>
    <mergeCell ref="F842:G842"/>
    <mergeCell ref="D837:E837"/>
    <mergeCell ref="F837:G837"/>
    <mergeCell ref="D838:E838"/>
    <mergeCell ref="F838:G838"/>
    <mergeCell ref="D839:E839"/>
    <mergeCell ref="F839:G839"/>
    <mergeCell ref="D834:E834"/>
    <mergeCell ref="F834:G834"/>
    <mergeCell ref="D835:E835"/>
    <mergeCell ref="F835:G835"/>
    <mergeCell ref="D836:E836"/>
    <mergeCell ref="F836:G836"/>
    <mergeCell ref="A828:G828"/>
    <mergeCell ref="A831:G831"/>
    <mergeCell ref="A832:A833"/>
    <mergeCell ref="D832:E832"/>
    <mergeCell ref="F832:G832"/>
    <mergeCell ref="D833:E833"/>
    <mergeCell ref="F833:G833"/>
    <mergeCell ref="D821:E821"/>
    <mergeCell ref="F821:G821"/>
    <mergeCell ref="D822:E822"/>
    <mergeCell ref="F822:G822"/>
    <mergeCell ref="A823:G823"/>
    <mergeCell ref="D824:E824"/>
    <mergeCell ref="F824:G824"/>
    <mergeCell ref="D818:E818"/>
    <mergeCell ref="F818:G818"/>
    <mergeCell ref="D819:E819"/>
    <mergeCell ref="F819:G819"/>
    <mergeCell ref="D820:E820"/>
    <mergeCell ref="F820:G820"/>
    <mergeCell ref="D815:E815"/>
    <mergeCell ref="F815:G815"/>
    <mergeCell ref="D816:E816"/>
    <mergeCell ref="F816:G816"/>
    <mergeCell ref="D817:E817"/>
    <mergeCell ref="F817:G817"/>
    <mergeCell ref="D812:E812"/>
    <mergeCell ref="F812:G812"/>
    <mergeCell ref="D813:E813"/>
    <mergeCell ref="F813:G813"/>
    <mergeCell ref="D814:E814"/>
    <mergeCell ref="F814:G814"/>
    <mergeCell ref="D809:E809"/>
    <mergeCell ref="F809:G809"/>
    <mergeCell ref="D810:E810"/>
    <mergeCell ref="F810:G810"/>
    <mergeCell ref="D811:E811"/>
    <mergeCell ref="F811:G811"/>
    <mergeCell ref="D806:E806"/>
    <mergeCell ref="F806:G806"/>
    <mergeCell ref="D807:E807"/>
    <mergeCell ref="F807:G807"/>
    <mergeCell ref="D808:E808"/>
    <mergeCell ref="F808:G808"/>
    <mergeCell ref="D803:E803"/>
    <mergeCell ref="F803:G803"/>
    <mergeCell ref="D804:E804"/>
    <mergeCell ref="F804:G804"/>
    <mergeCell ref="D805:E805"/>
    <mergeCell ref="F805:G805"/>
    <mergeCell ref="D800:E800"/>
    <mergeCell ref="F800:G800"/>
    <mergeCell ref="D801:E801"/>
    <mergeCell ref="F801:G801"/>
    <mergeCell ref="D802:E802"/>
    <mergeCell ref="F802:G802"/>
    <mergeCell ref="D797:E797"/>
    <mergeCell ref="F797:G797"/>
    <mergeCell ref="D798:E798"/>
    <mergeCell ref="F798:G798"/>
    <mergeCell ref="D799:E799"/>
    <mergeCell ref="F799:G799"/>
    <mergeCell ref="D794:E794"/>
    <mergeCell ref="F794:G794"/>
    <mergeCell ref="D795:E795"/>
    <mergeCell ref="F795:G795"/>
    <mergeCell ref="D796:E796"/>
    <mergeCell ref="F796:G796"/>
    <mergeCell ref="D791:E791"/>
    <mergeCell ref="F791:G791"/>
    <mergeCell ref="D792:E792"/>
    <mergeCell ref="F792:G792"/>
    <mergeCell ref="D793:E793"/>
    <mergeCell ref="F793:G793"/>
    <mergeCell ref="D788:E788"/>
    <mergeCell ref="F788:G788"/>
    <mergeCell ref="D789:E789"/>
    <mergeCell ref="F789:G789"/>
    <mergeCell ref="D790:E790"/>
    <mergeCell ref="F790:G790"/>
    <mergeCell ref="D785:E785"/>
    <mergeCell ref="F785:G785"/>
    <mergeCell ref="D786:E786"/>
    <mergeCell ref="F786:G786"/>
    <mergeCell ref="D787:E787"/>
    <mergeCell ref="F787:G787"/>
    <mergeCell ref="D782:E782"/>
    <mergeCell ref="F782:G782"/>
    <mergeCell ref="D783:E783"/>
    <mergeCell ref="F783:G783"/>
    <mergeCell ref="D784:E784"/>
    <mergeCell ref="F784:G784"/>
    <mergeCell ref="A733:B733"/>
    <mergeCell ref="A779:G779"/>
    <mergeCell ref="A780:A781"/>
    <mergeCell ref="D780:E780"/>
    <mergeCell ref="F780:G780"/>
    <mergeCell ref="D781:E781"/>
    <mergeCell ref="F781:G781"/>
    <mergeCell ref="A634:G634"/>
    <mergeCell ref="A677:G677"/>
    <mergeCell ref="A682:G682"/>
    <mergeCell ref="A685:G685"/>
    <mergeCell ref="A686:B686"/>
    <mergeCell ref="A732:G732"/>
    <mergeCell ref="A533:G533"/>
    <mergeCell ref="A536:G536"/>
    <mergeCell ref="A537:B537"/>
    <mergeCell ref="A585:G585"/>
    <mergeCell ref="A586:B586"/>
    <mergeCell ref="A633:G633"/>
    <mergeCell ref="A475:G475"/>
    <mergeCell ref="A483:G483"/>
    <mergeCell ref="A484:G484"/>
    <mergeCell ref="A527:G527"/>
    <mergeCell ref="A531:G531"/>
    <mergeCell ref="A422:G422"/>
    <mergeCell ref="A430:G430"/>
    <mergeCell ref="A431:B431"/>
    <mergeCell ref="A432:A433"/>
    <mergeCell ref="B432:C432"/>
    <mergeCell ref="D432:E432"/>
    <mergeCell ref="F432:G432"/>
    <mergeCell ref="A377:G377"/>
    <mergeCell ref="A378:B378"/>
    <mergeCell ref="A379:A380"/>
    <mergeCell ref="B379:C379"/>
    <mergeCell ref="D379:E379"/>
    <mergeCell ref="F379:G379"/>
    <mergeCell ref="A280:G280"/>
    <mergeCell ref="A281:B281"/>
    <mergeCell ref="A328:G328"/>
    <mergeCell ref="A329:G329"/>
    <mergeCell ref="A330:B330"/>
    <mergeCell ref="A220:G220"/>
    <mergeCell ref="A224:G224"/>
    <mergeCell ref="A227:G227"/>
    <mergeCell ref="A228:G228"/>
    <mergeCell ref="A271:G271"/>
    <mergeCell ref="A275:G275"/>
    <mergeCell ref="A177:G177"/>
    <mergeCell ref="A182:G182"/>
    <mergeCell ref="A185:G185"/>
    <mergeCell ref="A186:B186"/>
    <mergeCell ref="A187:A188"/>
    <mergeCell ref="B187:C187"/>
    <mergeCell ref="D187:E187"/>
    <mergeCell ref="F187:G187"/>
    <mergeCell ref="A129:G129"/>
    <mergeCell ref="A132:G132"/>
    <mergeCell ref="A133:B133"/>
    <mergeCell ref="A134:A135"/>
    <mergeCell ref="B134:C134"/>
    <mergeCell ref="D134:E134"/>
    <mergeCell ref="F134:G134"/>
    <mergeCell ref="A87:G87"/>
    <mergeCell ref="A90:G90"/>
    <mergeCell ref="A91:B91"/>
    <mergeCell ref="A92:A93"/>
    <mergeCell ref="C92:D92"/>
    <mergeCell ref="E92:F92"/>
    <mergeCell ref="A125:F125"/>
    <mergeCell ref="B34:G34"/>
    <mergeCell ref="B35:G35"/>
    <mergeCell ref="A37:G37"/>
    <mergeCell ref="A38:B38"/>
    <mergeCell ref="A39:A40"/>
    <mergeCell ref="C39:D39"/>
    <mergeCell ref="E39:F39"/>
    <mergeCell ref="A82:F82"/>
    <mergeCell ref="B15:G15"/>
    <mergeCell ref="B28:G28"/>
    <mergeCell ref="B29:G29"/>
    <mergeCell ref="B30:G30"/>
    <mergeCell ref="B31:G31"/>
    <mergeCell ref="B32:G32"/>
    <mergeCell ref="B33:G33"/>
    <mergeCell ref="B22:G22"/>
    <mergeCell ref="B23:G23"/>
    <mergeCell ref="B24:G24"/>
    <mergeCell ref="B25:G25"/>
    <mergeCell ref="B26:G26"/>
    <mergeCell ref="B27:G27"/>
    <mergeCell ref="B4:G4"/>
    <mergeCell ref="B5:G5"/>
    <mergeCell ref="B6:G6"/>
    <mergeCell ref="B7:G7"/>
    <mergeCell ref="B8:G8"/>
    <mergeCell ref="B9:G9"/>
    <mergeCell ref="A959:G959"/>
    <mergeCell ref="A960:B960"/>
    <mergeCell ref="A961:A962"/>
    <mergeCell ref="B961:C961"/>
    <mergeCell ref="D961:E961"/>
    <mergeCell ref="F961:G961"/>
    <mergeCell ref="B962:C962"/>
    <mergeCell ref="B16:G16"/>
    <mergeCell ref="B17:G17"/>
    <mergeCell ref="B18:G18"/>
    <mergeCell ref="B19:G19"/>
    <mergeCell ref="B20:G20"/>
    <mergeCell ref="B21:G21"/>
    <mergeCell ref="B10:G10"/>
    <mergeCell ref="B11:G11"/>
    <mergeCell ref="B12:G12"/>
    <mergeCell ref="B13:G13"/>
    <mergeCell ref="B14:G14"/>
    <mergeCell ref="B963:C963"/>
    <mergeCell ref="B964:C964"/>
    <mergeCell ref="B965:C965"/>
    <mergeCell ref="B966:C966"/>
    <mergeCell ref="B967:C967"/>
    <mergeCell ref="B968:C968"/>
    <mergeCell ref="B969:C969"/>
    <mergeCell ref="B970:C970"/>
    <mergeCell ref="B971:C971"/>
    <mergeCell ref="B972:C972"/>
    <mergeCell ref="B973:C973"/>
    <mergeCell ref="B974:C974"/>
    <mergeCell ref="B975:C975"/>
    <mergeCell ref="B976:C976"/>
    <mergeCell ref="B977:C977"/>
    <mergeCell ref="B978:C978"/>
    <mergeCell ref="B979:C979"/>
    <mergeCell ref="B980:C980"/>
    <mergeCell ref="B981:C981"/>
    <mergeCell ref="B982:C982"/>
    <mergeCell ref="B983:C983"/>
    <mergeCell ref="B984:C984"/>
    <mergeCell ref="B985:C985"/>
    <mergeCell ref="B986:C986"/>
    <mergeCell ref="B987:C987"/>
    <mergeCell ref="B988:C988"/>
    <mergeCell ref="B989:C989"/>
    <mergeCell ref="B999:C999"/>
    <mergeCell ref="B1000:C1000"/>
    <mergeCell ref="B1001:C1001"/>
    <mergeCell ref="B1002:C1002"/>
    <mergeCell ref="B1003:C1003"/>
    <mergeCell ref="A1004:G1004"/>
    <mergeCell ref="A1009:G1009"/>
    <mergeCell ref="A1014:G1014"/>
    <mergeCell ref="B990:C990"/>
    <mergeCell ref="B991:C991"/>
    <mergeCell ref="B992:C992"/>
    <mergeCell ref="B993:C993"/>
    <mergeCell ref="B994:C994"/>
    <mergeCell ref="B995:C995"/>
    <mergeCell ref="B996:C996"/>
    <mergeCell ref="B997:C997"/>
    <mergeCell ref="B998:C998"/>
    <mergeCell ref="A1015:B1015"/>
    <mergeCell ref="A1016:A1017"/>
    <mergeCell ref="B1016:C1016"/>
    <mergeCell ref="D1016:E1016"/>
    <mergeCell ref="F1016:G1016"/>
    <mergeCell ref="A1059:G1059"/>
    <mergeCell ref="A1062:G1062"/>
    <mergeCell ref="A1067:G1067"/>
    <mergeCell ref="A1064:G1064"/>
    <mergeCell ref="A1068:B1068"/>
    <mergeCell ref="A1069:A1070"/>
    <mergeCell ref="B1069:C1069"/>
    <mergeCell ref="D1069:E1069"/>
    <mergeCell ref="F1069:G1069"/>
    <mergeCell ref="A1112:G1112"/>
    <mergeCell ref="A1117:G1117"/>
    <mergeCell ref="A1120:D1120"/>
    <mergeCell ref="A1115:G1115"/>
    <mergeCell ref="A1121:B1121"/>
    <mergeCell ref="B1122:C1122"/>
    <mergeCell ref="D1122:E1122"/>
    <mergeCell ref="F1122:G1122"/>
    <mergeCell ref="B1123:C1123"/>
    <mergeCell ref="D1123:E1123"/>
    <mergeCell ref="F1123:G1123"/>
    <mergeCell ref="B1124:C1124"/>
    <mergeCell ref="D1124:E1124"/>
    <mergeCell ref="F1124:G1124"/>
    <mergeCell ref="B1125:C1125"/>
    <mergeCell ref="D1125:E1125"/>
    <mergeCell ref="F1125:G1125"/>
    <mergeCell ref="B1126:C1126"/>
    <mergeCell ref="D1126:E1126"/>
    <mergeCell ref="F1126:G1126"/>
    <mergeCell ref="B1127:C1127"/>
    <mergeCell ref="D1127:E1127"/>
    <mergeCell ref="F1127:G1127"/>
    <mergeCell ref="B1128:C1128"/>
    <mergeCell ref="D1128:E1128"/>
    <mergeCell ref="F1128:G1128"/>
    <mergeCell ref="B1129:C1129"/>
    <mergeCell ref="D1129:E1129"/>
    <mergeCell ref="F1129:G1129"/>
    <mergeCell ref="B1130:C1130"/>
    <mergeCell ref="D1130:E1130"/>
    <mergeCell ref="F1130:G1130"/>
    <mergeCell ref="B1131:C1131"/>
    <mergeCell ref="D1131:E1131"/>
    <mergeCell ref="F1131:G1131"/>
    <mergeCell ref="B1132:C1132"/>
    <mergeCell ref="D1132:E1132"/>
    <mergeCell ref="F1132:G1132"/>
    <mergeCell ref="B1133:C1133"/>
    <mergeCell ref="D1133:E1133"/>
    <mergeCell ref="F1133:G1133"/>
    <mergeCell ref="B1134:C1134"/>
    <mergeCell ref="D1134:E1134"/>
    <mergeCell ref="F1134:G1134"/>
    <mergeCell ref="B1135:C1135"/>
    <mergeCell ref="D1135:E1135"/>
    <mergeCell ref="F1135:G1135"/>
    <mergeCell ref="B1136:C1136"/>
    <mergeCell ref="D1136:E1136"/>
    <mergeCell ref="F1136:G1136"/>
    <mergeCell ref="B1137:C1137"/>
    <mergeCell ref="D1137:E1137"/>
    <mergeCell ref="F1137:G1137"/>
    <mergeCell ref="B1138:C1138"/>
    <mergeCell ref="D1138:E1138"/>
    <mergeCell ref="F1138:G1138"/>
    <mergeCell ref="B1139:C1139"/>
    <mergeCell ref="D1139:E1139"/>
    <mergeCell ref="F1139:G1139"/>
    <mergeCell ref="B1140:C1140"/>
    <mergeCell ref="D1140:E1140"/>
    <mergeCell ref="F1140:G1140"/>
    <mergeCell ref="B1141:C1141"/>
    <mergeCell ref="D1141:E1141"/>
    <mergeCell ref="F1141:G1141"/>
    <mergeCell ref="B1142:C1142"/>
    <mergeCell ref="D1142:E1142"/>
    <mergeCell ref="F1142:G1142"/>
    <mergeCell ref="B1143:C1143"/>
    <mergeCell ref="D1143:E1143"/>
    <mergeCell ref="F1143:G1143"/>
    <mergeCell ref="B1144:C1144"/>
    <mergeCell ref="D1144:E1144"/>
    <mergeCell ref="F1144:G1144"/>
    <mergeCell ref="B1145:C1145"/>
    <mergeCell ref="D1145:E1145"/>
    <mergeCell ref="F1145:G1145"/>
    <mergeCell ref="B1146:C1146"/>
    <mergeCell ref="D1146:E1146"/>
    <mergeCell ref="F1146:G1146"/>
    <mergeCell ref="B1147:C1147"/>
    <mergeCell ref="D1147:E1147"/>
    <mergeCell ref="F1147:G1147"/>
    <mergeCell ref="B1148:C1148"/>
    <mergeCell ref="D1148:E1148"/>
    <mergeCell ref="F1148:G1148"/>
    <mergeCell ref="B1149:C1149"/>
    <mergeCell ref="D1149:E1149"/>
    <mergeCell ref="F1149:G1149"/>
    <mergeCell ref="B1150:C1150"/>
    <mergeCell ref="D1150:E1150"/>
    <mergeCell ref="F1150:G1150"/>
    <mergeCell ref="B1151:C1151"/>
    <mergeCell ref="D1151:E1151"/>
    <mergeCell ref="F1151:G1151"/>
    <mergeCell ref="B1152:C1152"/>
    <mergeCell ref="D1152:E1152"/>
    <mergeCell ref="F1152:G1152"/>
    <mergeCell ref="B1153:C1153"/>
    <mergeCell ref="D1153:E1153"/>
    <mergeCell ref="F1153:G1153"/>
    <mergeCell ref="B1154:C1154"/>
    <mergeCell ref="D1154:E1154"/>
    <mergeCell ref="F1154:G1154"/>
    <mergeCell ref="B1155:C1155"/>
    <mergeCell ref="D1155:E1155"/>
    <mergeCell ref="F1155:G1155"/>
    <mergeCell ref="B1156:C1156"/>
    <mergeCell ref="D1156:E1156"/>
    <mergeCell ref="F1156:G1156"/>
    <mergeCell ref="B1157:C1157"/>
    <mergeCell ref="D1157:E1157"/>
    <mergeCell ref="F1157:G1157"/>
    <mergeCell ref="B1158:C1158"/>
    <mergeCell ref="D1158:E1158"/>
    <mergeCell ref="F1158:G1158"/>
    <mergeCell ref="B1159:C1159"/>
    <mergeCell ref="D1159:E1159"/>
    <mergeCell ref="F1159:G1159"/>
    <mergeCell ref="B1160:C1160"/>
    <mergeCell ref="D1160:E1160"/>
    <mergeCell ref="F1160:G1160"/>
    <mergeCell ref="B1161:C1161"/>
    <mergeCell ref="D1161:E1161"/>
    <mergeCell ref="F1161:G1161"/>
    <mergeCell ref="B1162:C1162"/>
    <mergeCell ref="D1162:E1162"/>
    <mergeCell ref="F1162:G1162"/>
    <mergeCell ref="B1163:C1163"/>
    <mergeCell ref="D1163:E1163"/>
    <mergeCell ref="F1163:G1163"/>
    <mergeCell ref="B1164:C1164"/>
    <mergeCell ref="D1164:E1164"/>
    <mergeCell ref="F1164:G1164"/>
    <mergeCell ref="B1165:C1165"/>
    <mergeCell ref="D1165:E1165"/>
    <mergeCell ref="F1165:G1165"/>
    <mergeCell ref="B1166:C1166"/>
    <mergeCell ref="D1166:E1166"/>
    <mergeCell ref="F1166:G1166"/>
    <mergeCell ref="B1167:C1167"/>
    <mergeCell ref="D1167:E1167"/>
    <mergeCell ref="F1167:G1167"/>
    <mergeCell ref="B1168:C1168"/>
    <mergeCell ref="D1168:E1168"/>
    <mergeCell ref="F1168:G1168"/>
    <mergeCell ref="B1169:C1169"/>
    <mergeCell ref="D1169:E1169"/>
    <mergeCell ref="F1169:G1169"/>
    <mergeCell ref="B1170:C1170"/>
    <mergeCell ref="D1170:E1170"/>
    <mergeCell ref="F1170:G1170"/>
    <mergeCell ref="B1171:C1171"/>
    <mergeCell ref="D1171:E1171"/>
    <mergeCell ref="F1171:G1171"/>
    <mergeCell ref="A1172:G1172"/>
    <mergeCell ref="B1173:C1173"/>
    <mergeCell ref="D1173:E1173"/>
    <mergeCell ref="F1173:G1173"/>
    <mergeCell ref="A1174:G1174"/>
    <mergeCell ref="A1177:G1177"/>
    <mergeCell ref="A1181:B1181"/>
    <mergeCell ref="B1182:C1182"/>
    <mergeCell ref="D1182:E1182"/>
    <mergeCell ref="F1182:G1182"/>
    <mergeCell ref="B1183:C1183"/>
    <mergeCell ref="D1183:E1183"/>
    <mergeCell ref="F1183:G1183"/>
    <mergeCell ref="B1184:C1184"/>
    <mergeCell ref="D1184:E1184"/>
    <mergeCell ref="F1184:G1184"/>
    <mergeCell ref="B1185:C1185"/>
    <mergeCell ref="D1185:E1185"/>
    <mergeCell ref="F1185:G1185"/>
    <mergeCell ref="B1186:C1186"/>
    <mergeCell ref="D1186:E1186"/>
    <mergeCell ref="F1186:G1186"/>
    <mergeCell ref="B1187:C1187"/>
    <mergeCell ref="D1187:E1187"/>
    <mergeCell ref="F1187:G1187"/>
    <mergeCell ref="B1188:C1188"/>
    <mergeCell ref="D1188:E1188"/>
    <mergeCell ref="F1188:G1188"/>
    <mergeCell ref="B1189:C1189"/>
    <mergeCell ref="D1189:E1189"/>
    <mergeCell ref="F1189:G1189"/>
    <mergeCell ref="B1190:C1190"/>
    <mergeCell ref="D1190:E1190"/>
    <mergeCell ref="F1190:G1190"/>
    <mergeCell ref="B1191:C1191"/>
    <mergeCell ref="D1191:E1191"/>
    <mergeCell ref="F1191:G1191"/>
    <mergeCell ref="B1192:C1192"/>
    <mergeCell ref="D1192:E1192"/>
    <mergeCell ref="F1192:G1192"/>
    <mergeCell ref="B1193:C1193"/>
    <mergeCell ref="D1193:E1193"/>
    <mergeCell ref="F1193:G1193"/>
    <mergeCell ref="B1194:C1194"/>
    <mergeCell ref="D1194:E1194"/>
    <mergeCell ref="F1194:G1194"/>
    <mergeCell ref="B1195:C1195"/>
    <mergeCell ref="D1195:E1195"/>
    <mergeCell ref="F1195:G1195"/>
    <mergeCell ref="B1196:C1196"/>
    <mergeCell ref="D1196:E1196"/>
    <mergeCell ref="F1196:G1196"/>
    <mergeCell ref="B1197:C1197"/>
    <mergeCell ref="D1197:E1197"/>
    <mergeCell ref="F1197:G1197"/>
    <mergeCell ref="B1198:C1198"/>
    <mergeCell ref="D1198:E1198"/>
    <mergeCell ref="F1198:G1198"/>
    <mergeCell ref="B1199:C1199"/>
    <mergeCell ref="D1199:E1199"/>
    <mergeCell ref="F1199:G1199"/>
    <mergeCell ref="B1200:C1200"/>
    <mergeCell ref="D1200:E1200"/>
    <mergeCell ref="F1200:G1200"/>
    <mergeCell ref="B1201:C1201"/>
    <mergeCell ref="D1201:E1201"/>
    <mergeCell ref="F1201:G1201"/>
    <mergeCell ref="B1202:C1202"/>
    <mergeCell ref="D1202:E1202"/>
    <mergeCell ref="F1202:G1202"/>
    <mergeCell ref="B1203:C1203"/>
    <mergeCell ref="D1203:E1203"/>
    <mergeCell ref="F1203:G1203"/>
    <mergeCell ref="B1204:C1204"/>
    <mergeCell ref="D1204:E1204"/>
    <mergeCell ref="F1204:G1204"/>
    <mergeCell ref="B1205:C1205"/>
    <mergeCell ref="D1205:E1205"/>
    <mergeCell ref="F1205:G1205"/>
    <mergeCell ref="B1206:C1206"/>
    <mergeCell ref="D1206:E1206"/>
    <mergeCell ref="F1206:G1206"/>
    <mergeCell ref="B1207:C1207"/>
    <mergeCell ref="D1207:E1207"/>
    <mergeCell ref="F1207:G1207"/>
    <mergeCell ref="B1208:C1208"/>
    <mergeCell ref="D1208:E1208"/>
    <mergeCell ref="F1208:G1208"/>
    <mergeCell ref="B1209:C1209"/>
    <mergeCell ref="D1209:E1209"/>
    <mergeCell ref="F1209:G1209"/>
    <mergeCell ref="B1210:C1210"/>
    <mergeCell ref="D1210:E1210"/>
    <mergeCell ref="F1210:G1210"/>
    <mergeCell ref="B1211:C1211"/>
    <mergeCell ref="D1211:E1211"/>
    <mergeCell ref="F1211:G1211"/>
    <mergeCell ref="B1212:C1212"/>
    <mergeCell ref="D1212:E1212"/>
    <mergeCell ref="F1212:G1212"/>
    <mergeCell ref="B1213:C1213"/>
    <mergeCell ref="D1213:E1213"/>
    <mergeCell ref="F1213:G1213"/>
    <mergeCell ref="B1214:C1214"/>
    <mergeCell ref="D1214:E1214"/>
    <mergeCell ref="F1214:G1214"/>
    <mergeCell ref="B1215:C1215"/>
    <mergeCell ref="D1215:E1215"/>
    <mergeCell ref="F1215:G1215"/>
    <mergeCell ref="B1216:C1216"/>
    <mergeCell ref="D1216:E1216"/>
    <mergeCell ref="F1216:G1216"/>
    <mergeCell ref="B1217:C1217"/>
    <mergeCell ref="D1217:E1217"/>
    <mergeCell ref="F1217:G1217"/>
    <mergeCell ref="B1218:C1218"/>
    <mergeCell ref="D1218:E1218"/>
    <mergeCell ref="F1218:G1218"/>
    <mergeCell ref="B1219:C1219"/>
    <mergeCell ref="D1219:E1219"/>
    <mergeCell ref="F1219:G1219"/>
    <mergeCell ref="B1220:C1220"/>
    <mergeCell ref="D1220:E1220"/>
    <mergeCell ref="F1220:G1220"/>
    <mergeCell ref="B1221:C1221"/>
    <mergeCell ref="D1221:E1221"/>
    <mergeCell ref="F1221:G1221"/>
    <mergeCell ref="B1222:C1222"/>
    <mergeCell ref="D1222:E1222"/>
    <mergeCell ref="F1222:G1222"/>
    <mergeCell ref="B1223:C1223"/>
    <mergeCell ref="D1223:E1223"/>
    <mergeCell ref="F1223:G1223"/>
    <mergeCell ref="A1224:G1224"/>
    <mergeCell ref="A1227:G1227"/>
    <mergeCell ref="A1230:G1230"/>
    <mergeCell ref="A1231:B1231"/>
    <mergeCell ref="A1232:A1233"/>
    <mergeCell ref="B1232:C1232"/>
    <mergeCell ref="D1232:E1232"/>
    <mergeCell ref="F1232:G1232"/>
    <mergeCell ref="B1233:C1233"/>
    <mergeCell ref="D1233:E1233"/>
    <mergeCell ref="F1233:G1233"/>
    <mergeCell ref="B1234:C1234"/>
    <mergeCell ref="D1234:E1234"/>
    <mergeCell ref="F1234:G1234"/>
    <mergeCell ref="B1235:C1235"/>
    <mergeCell ref="D1235:E1235"/>
    <mergeCell ref="F1235:G1235"/>
    <mergeCell ref="B1236:C1236"/>
    <mergeCell ref="D1236:E1236"/>
    <mergeCell ref="F1236:G1236"/>
    <mergeCell ref="B1237:C1237"/>
    <mergeCell ref="D1237:E1237"/>
    <mergeCell ref="F1237:G1237"/>
    <mergeCell ref="B1238:C1238"/>
    <mergeCell ref="D1238:E1238"/>
    <mergeCell ref="F1238:G1238"/>
    <mergeCell ref="B1239:C1239"/>
    <mergeCell ref="D1239:E1239"/>
    <mergeCell ref="F1239:G1239"/>
    <mergeCell ref="B1240:C1240"/>
    <mergeCell ref="D1240:E1240"/>
    <mergeCell ref="F1240:G1240"/>
    <mergeCell ref="B1241:C1241"/>
    <mergeCell ref="D1241:E1241"/>
    <mergeCell ref="F1241:G1241"/>
    <mergeCell ref="B1242:C1242"/>
    <mergeCell ref="D1242:E1242"/>
    <mergeCell ref="F1242:G1242"/>
    <mergeCell ref="B1243:C1243"/>
    <mergeCell ref="D1243:E1243"/>
    <mergeCell ref="F1243:G1243"/>
    <mergeCell ref="B1244:C1244"/>
    <mergeCell ref="D1244:E1244"/>
    <mergeCell ref="F1244:G1244"/>
    <mergeCell ref="B1245:C1245"/>
    <mergeCell ref="D1245:E1245"/>
    <mergeCell ref="F1245:G1245"/>
    <mergeCell ref="B1246:C1246"/>
    <mergeCell ref="D1246:E1246"/>
    <mergeCell ref="F1246:G1246"/>
    <mergeCell ref="B1247:C1247"/>
    <mergeCell ref="D1247:E1247"/>
    <mergeCell ref="F1247:G1247"/>
    <mergeCell ref="B1248:C1248"/>
    <mergeCell ref="D1248:E1248"/>
    <mergeCell ref="F1248:G1248"/>
    <mergeCell ref="B1249:C1249"/>
    <mergeCell ref="D1249:E1249"/>
    <mergeCell ref="F1249:G1249"/>
    <mergeCell ref="B1250:C1250"/>
    <mergeCell ref="D1250:E1250"/>
    <mergeCell ref="F1250:G1250"/>
    <mergeCell ref="B1251:C1251"/>
    <mergeCell ref="D1251:E1251"/>
    <mergeCell ref="F1251:G1251"/>
    <mergeCell ref="B1252:C1252"/>
    <mergeCell ref="D1252:E1252"/>
    <mergeCell ref="F1252:G1252"/>
    <mergeCell ref="B1253:C1253"/>
    <mergeCell ref="D1253:E1253"/>
    <mergeCell ref="F1253:G1253"/>
    <mergeCell ref="B1254:C1254"/>
    <mergeCell ref="D1254:E1254"/>
    <mergeCell ref="F1254:G1254"/>
    <mergeCell ref="B1255:C1255"/>
    <mergeCell ref="D1255:E1255"/>
    <mergeCell ref="F1255:G1255"/>
    <mergeCell ref="B1256:C1256"/>
    <mergeCell ref="D1256:E1256"/>
    <mergeCell ref="F1256:G1256"/>
    <mergeCell ref="B1257:C1257"/>
    <mergeCell ref="D1257:E1257"/>
    <mergeCell ref="F1257:G1257"/>
    <mergeCell ref="B1258:C1258"/>
    <mergeCell ref="D1258:E1258"/>
    <mergeCell ref="F1258:G1258"/>
    <mergeCell ref="B1259:C1259"/>
    <mergeCell ref="D1259:E1259"/>
    <mergeCell ref="F1259:G1259"/>
    <mergeCell ref="B1260:C1260"/>
    <mergeCell ref="D1260:E1260"/>
    <mergeCell ref="F1260:G1260"/>
    <mergeCell ref="B1261:C1261"/>
    <mergeCell ref="D1261:E1261"/>
    <mergeCell ref="F1261:G1261"/>
    <mergeCell ref="B1262:C1262"/>
    <mergeCell ref="D1262:E1262"/>
    <mergeCell ref="F1262:G1262"/>
    <mergeCell ref="B1263:C1263"/>
    <mergeCell ref="D1263:E1263"/>
    <mergeCell ref="F1263:G1263"/>
    <mergeCell ref="B1264:C1264"/>
    <mergeCell ref="D1264:E1264"/>
    <mergeCell ref="F1264:G1264"/>
    <mergeCell ref="B1265:C1265"/>
    <mergeCell ref="D1265:E1265"/>
    <mergeCell ref="F1265:G1265"/>
    <mergeCell ref="B1266:C1266"/>
    <mergeCell ref="D1266:E1266"/>
    <mergeCell ref="F1266:G1266"/>
    <mergeCell ref="B1267:C1267"/>
    <mergeCell ref="D1267:E1267"/>
    <mergeCell ref="F1267:G1267"/>
    <mergeCell ref="B1268:C1268"/>
    <mergeCell ref="D1268:E1268"/>
    <mergeCell ref="F1268:G1268"/>
    <mergeCell ref="B1269:C1269"/>
    <mergeCell ref="D1269:E1269"/>
    <mergeCell ref="F1269:G1269"/>
    <mergeCell ref="B1275:C1275"/>
    <mergeCell ref="D1275:E1275"/>
    <mergeCell ref="F1275:G1275"/>
    <mergeCell ref="B1270:C1270"/>
    <mergeCell ref="D1270:E1270"/>
    <mergeCell ref="F1270:G1270"/>
    <mergeCell ref="B1271:C1271"/>
    <mergeCell ref="D1271:E1271"/>
    <mergeCell ref="F1271:G1271"/>
    <mergeCell ref="B1272:C1272"/>
    <mergeCell ref="D1272:E1272"/>
    <mergeCell ref="F1272:G1272"/>
    <mergeCell ref="A1283:G1283"/>
    <mergeCell ref="B1284:C1284"/>
    <mergeCell ref="D1284:E1284"/>
    <mergeCell ref="F1284:G1284"/>
    <mergeCell ref="A1285:G1285"/>
    <mergeCell ref="A1288:G1288"/>
    <mergeCell ref="B1279:C1279"/>
    <mergeCell ref="D1279:E1279"/>
    <mergeCell ref="F1279:G1279"/>
    <mergeCell ref="B1280:C1280"/>
    <mergeCell ref="D1280:E1280"/>
    <mergeCell ref="F1280:G1280"/>
    <mergeCell ref="B1281:C1281"/>
    <mergeCell ref="D1281:E1281"/>
    <mergeCell ref="F1281:G1281"/>
    <mergeCell ref="A277:G277"/>
    <mergeCell ref="A427:G427"/>
    <mergeCell ref="A480:G480"/>
    <mergeCell ref="A918:G918"/>
    <mergeCell ref="A1011:G1011"/>
    <mergeCell ref="B1005:C1005"/>
    <mergeCell ref="B1282:C1282"/>
    <mergeCell ref="D1282:E1282"/>
    <mergeCell ref="F1282:G1282"/>
    <mergeCell ref="B1276:C1276"/>
    <mergeCell ref="D1276:E1276"/>
    <mergeCell ref="F1276:G1276"/>
    <mergeCell ref="B1277:C1277"/>
    <mergeCell ref="D1277:E1277"/>
    <mergeCell ref="F1277:G1277"/>
    <mergeCell ref="B1278:C1278"/>
    <mergeCell ref="D1278:E1278"/>
    <mergeCell ref="F1278:G1278"/>
    <mergeCell ref="B1273:C1273"/>
    <mergeCell ref="D1273:E1273"/>
    <mergeCell ref="F1273:G1273"/>
    <mergeCell ref="B1274:C1274"/>
    <mergeCell ref="D1274:E1274"/>
    <mergeCell ref="F1274:G1274"/>
  </mergeCells>
  <pageMargins left="0.68" right="0.18" top="0.25" bottom="0.17" header="0.3" footer="7158278.8300000001"/>
  <pageSetup paperSize="9" scale="62" orientation="portrait" r:id="rId1"/>
  <rowBreaks count="25" manualBreakCount="25">
    <brk id="36" max="16383" man="1"/>
    <brk id="89" max="16383" man="1"/>
    <brk id="131" max="16383" man="1"/>
    <brk id="184" max="16383" man="1"/>
    <brk id="226" max="16383" man="1"/>
    <brk id="279" max="6" man="1"/>
    <brk id="328" max="16383" man="1"/>
    <brk id="376" max="16383" man="1"/>
    <brk id="429" max="16383" man="1"/>
    <brk id="482" max="16383" man="1"/>
    <brk id="535" max="16383" man="1"/>
    <brk id="584" max="16383" man="1"/>
    <brk id="632" max="16383" man="1"/>
    <brk id="684" max="16383" man="1"/>
    <brk id="731" max="16383" man="1"/>
    <brk id="778" max="16383" man="1"/>
    <brk id="830" max="6" man="1"/>
    <brk id="868" max="16383" man="1"/>
    <brk id="920" max="6" man="1"/>
    <brk id="958" max="16383" man="1"/>
    <brk id="1013" max="16383" man="1"/>
    <brk id="1066" max="16383" man="1"/>
    <brk id="1119" max="16383" man="1"/>
    <brk id="1179" max="16383" man="1"/>
    <brk id="122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2:O621"/>
  <sheetViews>
    <sheetView topLeftCell="A19" workbookViewId="0">
      <selection activeCell="Q41" sqref="Q41"/>
    </sheetView>
  </sheetViews>
  <sheetFormatPr defaultRowHeight="15"/>
  <cols>
    <col min="1" max="1" width="8.5703125" style="7" customWidth="1"/>
    <col min="2" max="2" width="14" style="862" customWidth="1"/>
    <col min="3" max="3" width="5.5703125" style="862" customWidth="1"/>
    <col min="4" max="4" width="5.28515625" style="862" customWidth="1"/>
    <col min="5" max="5" width="5.5703125" style="862" customWidth="1"/>
    <col min="6" max="6" width="5.140625" style="862" customWidth="1"/>
    <col min="7" max="7" width="5" style="862" customWidth="1"/>
    <col min="8" max="8" width="5.140625" style="862" customWidth="1"/>
    <col min="9" max="10" width="4.85546875" style="862" customWidth="1"/>
    <col min="11" max="11" width="5.140625" style="862" customWidth="1"/>
    <col min="12" max="12" width="5.42578125" style="862" customWidth="1"/>
    <col min="13" max="13" width="5.28515625" style="862" customWidth="1"/>
    <col min="14" max="14" width="6.42578125" style="7" customWidth="1"/>
    <col min="15" max="16384" width="9.140625" style="7"/>
  </cols>
  <sheetData>
    <row r="2" spans="1:14" ht="18.75">
      <c r="A2" s="861" t="s">
        <v>554</v>
      </c>
    </row>
    <row r="3" spans="1:14" ht="18.75">
      <c r="A3" s="861" t="s">
        <v>388</v>
      </c>
    </row>
    <row r="4" spans="1:14" ht="18.75">
      <c r="A4" s="863" t="s">
        <v>653</v>
      </c>
    </row>
    <row r="6" spans="1:14">
      <c r="A6" s="864" t="s">
        <v>48</v>
      </c>
      <c r="B6" s="1179" t="s">
        <v>654</v>
      </c>
      <c r="C6" s="1179"/>
      <c r="D6" s="1179"/>
      <c r="E6" s="1179"/>
      <c r="F6" s="1179"/>
      <c r="G6" s="1179"/>
      <c r="H6" s="1179"/>
      <c r="I6" s="1180"/>
      <c r="J6" s="1180"/>
      <c r="K6" s="1180"/>
      <c r="L6" s="1180"/>
      <c r="M6" s="1180"/>
      <c r="N6" s="1180"/>
    </row>
    <row r="7" spans="1:14">
      <c r="A7" s="1135" t="s">
        <v>655</v>
      </c>
      <c r="B7" s="2" t="s">
        <v>656</v>
      </c>
      <c r="C7" s="1181"/>
      <c r="D7" s="1181"/>
      <c r="E7" s="1181"/>
      <c r="F7" s="1181"/>
      <c r="G7" s="1181"/>
      <c r="H7" s="1181"/>
      <c r="I7" s="1182"/>
    </row>
    <row r="8" spans="1:14">
      <c r="A8" s="1135" t="s">
        <v>657</v>
      </c>
      <c r="B8" s="2" t="s">
        <v>658</v>
      </c>
      <c r="C8" s="1183"/>
      <c r="D8" s="1183"/>
      <c r="E8" s="1183"/>
      <c r="F8" s="1183"/>
      <c r="G8" s="1183"/>
      <c r="H8" s="1183"/>
      <c r="I8" s="1184"/>
    </row>
    <row r="9" spans="1:14">
      <c r="A9" s="1135" t="s">
        <v>659</v>
      </c>
      <c r="B9" s="2" t="s">
        <v>660</v>
      </c>
      <c r="C9" s="1183"/>
      <c r="D9" s="1183"/>
      <c r="E9" s="1183"/>
      <c r="F9" s="1183"/>
      <c r="G9" s="1183"/>
      <c r="H9" s="1183"/>
      <c r="I9" s="1182"/>
    </row>
    <row r="10" spans="1:14">
      <c r="A10" s="1135" t="s">
        <v>661</v>
      </c>
      <c r="B10" s="2" t="s">
        <v>662</v>
      </c>
      <c r="C10" s="1183"/>
      <c r="D10" s="1183"/>
      <c r="E10" s="1183"/>
      <c r="F10" s="1183"/>
      <c r="G10" s="1183"/>
      <c r="H10" s="1183"/>
      <c r="I10" s="1182"/>
    </row>
    <row r="11" spans="1:14">
      <c r="A11" s="1135" t="s">
        <v>663</v>
      </c>
      <c r="B11" s="2" t="s">
        <v>664</v>
      </c>
      <c r="C11" s="1183"/>
      <c r="D11" s="1183"/>
      <c r="E11" s="1183"/>
      <c r="F11" s="1183"/>
      <c r="G11" s="1183"/>
      <c r="H11" s="1183"/>
      <c r="I11" s="1182"/>
    </row>
    <row r="12" spans="1:14">
      <c r="A12" s="1135" t="s">
        <v>665</v>
      </c>
      <c r="B12" s="2" t="s">
        <v>666</v>
      </c>
      <c r="C12" s="1183"/>
      <c r="D12" s="1183"/>
      <c r="E12" s="1183"/>
      <c r="F12" s="1183"/>
      <c r="G12" s="1183"/>
      <c r="H12" s="1183"/>
      <c r="I12" s="1182"/>
    </row>
    <row r="13" spans="1:14">
      <c r="A13" s="1135" t="s">
        <v>667</v>
      </c>
      <c r="B13" s="2" t="s">
        <v>668</v>
      </c>
      <c r="C13" s="1183"/>
      <c r="D13" s="1183"/>
      <c r="E13" s="1183"/>
      <c r="F13" s="1183"/>
      <c r="G13" s="1183"/>
      <c r="H13" s="1183"/>
      <c r="I13" s="1182"/>
    </row>
    <row r="14" spans="1:14">
      <c r="A14" s="1135" t="s">
        <v>669</v>
      </c>
      <c r="B14" s="2" t="s">
        <v>670</v>
      </c>
      <c r="C14" s="1183"/>
      <c r="D14" s="1183"/>
      <c r="E14" s="1183"/>
      <c r="F14" s="1183"/>
      <c r="G14" s="1183"/>
      <c r="H14" s="1183"/>
      <c r="I14" s="1182"/>
    </row>
    <row r="15" spans="1:14">
      <c r="A15" s="1135" t="s">
        <v>671</v>
      </c>
      <c r="B15" s="2" t="s">
        <v>672</v>
      </c>
      <c r="C15" s="1183"/>
      <c r="D15" s="1183"/>
      <c r="E15" s="1183"/>
      <c r="F15" s="1183"/>
      <c r="G15" s="1183"/>
      <c r="H15" s="1183"/>
      <c r="I15" s="1182"/>
    </row>
    <row r="16" spans="1:14">
      <c r="A16" s="1185" t="s">
        <v>655</v>
      </c>
      <c r="B16" s="2" t="s">
        <v>673</v>
      </c>
      <c r="C16" s="1183"/>
      <c r="D16" s="1183"/>
      <c r="E16" s="1183"/>
      <c r="F16" s="1183"/>
      <c r="G16" s="1183"/>
      <c r="H16" s="1183"/>
      <c r="I16" s="1182"/>
    </row>
    <row r="17" spans="1:15" ht="18" customHeight="1">
      <c r="A17" s="1135" t="s">
        <v>674</v>
      </c>
      <c r="B17" s="2" t="s">
        <v>675</v>
      </c>
      <c r="C17" s="1183"/>
      <c r="D17" s="1183"/>
      <c r="E17" s="1183"/>
      <c r="F17" s="1183"/>
      <c r="G17" s="1183"/>
      <c r="H17" s="1183"/>
      <c r="I17" s="1182"/>
    </row>
    <row r="18" spans="1:15" ht="18" customHeight="1">
      <c r="A18" s="1185" t="s">
        <v>676</v>
      </c>
      <c r="B18" s="2" t="s">
        <v>677</v>
      </c>
      <c r="C18" s="1183"/>
      <c r="D18" s="1183"/>
      <c r="E18" s="1183"/>
      <c r="F18" s="1183"/>
      <c r="G18" s="1183"/>
      <c r="H18" s="1183"/>
      <c r="I18" s="1182"/>
    </row>
    <row r="19" spans="1:15" ht="18" customHeight="1">
      <c r="A19" s="1135" t="s">
        <v>678</v>
      </c>
      <c r="B19" s="2" t="s">
        <v>679</v>
      </c>
      <c r="C19" s="1183"/>
      <c r="D19" s="1183"/>
      <c r="E19" s="1183"/>
      <c r="F19" s="1183"/>
      <c r="G19" s="1183"/>
      <c r="H19" s="1183"/>
    </row>
    <row r="20" spans="1:15" ht="18" customHeight="1">
      <c r="A20" s="1185" t="s">
        <v>680</v>
      </c>
      <c r="B20" s="2" t="s">
        <v>681</v>
      </c>
      <c r="C20" s="1183"/>
      <c r="D20" s="1183"/>
      <c r="E20" s="1183"/>
      <c r="F20" s="1183"/>
      <c r="G20" s="1183"/>
      <c r="H20" s="1183"/>
    </row>
    <row r="21" spans="1:15" ht="18" customHeight="1">
      <c r="A21" s="1135" t="s">
        <v>682</v>
      </c>
      <c r="B21" s="2" t="s">
        <v>683</v>
      </c>
      <c r="C21" s="870"/>
      <c r="D21" s="870"/>
      <c r="E21" s="870"/>
      <c r="F21" s="870"/>
      <c r="G21" s="870"/>
      <c r="H21" s="870"/>
    </row>
    <row r="22" spans="1:15" ht="18" customHeight="1">
      <c r="A22" s="1185" t="s">
        <v>684</v>
      </c>
      <c r="B22" s="2" t="s">
        <v>685</v>
      </c>
      <c r="C22" s="870"/>
      <c r="D22" s="870"/>
      <c r="E22" s="870"/>
      <c r="F22" s="870"/>
      <c r="G22" s="870"/>
      <c r="H22" s="870"/>
    </row>
    <row r="23" spans="1:15" ht="18" customHeight="1">
      <c r="A23" s="1135" t="s">
        <v>686</v>
      </c>
      <c r="B23" s="2" t="s">
        <v>687</v>
      </c>
      <c r="C23" s="870"/>
      <c r="D23" s="870"/>
      <c r="E23" s="870"/>
      <c r="F23" s="870"/>
      <c r="G23" s="870"/>
      <c r="H23" s="870"/>
    </row>
    <row r="24" spans="1:15" ht="18" customHeight="1">
      <c r="A24" s="1185" t="s">
        <v>688</v>
      </c>
      <c r="B24" s="2" t="s">
        <v>689</v>
      </c>
      <c r="C24" s="870"/>
      <c r="D24" s="870"/>
      <c r="E24" s="870"/>
      <c r="F24" s="870"/>
      <c r="G24" s="870"/>
      <c r="H24" s="870"/>
    </row>
    <row r="25" spans="1:15" ht="18" customHeight="1">
      <c r="A25" s="1135" t="s">
        <v>690</v>
      </c>
      <c r="B25" s="2" t="s">
        <v>691</v>
      </c>
      <c r="C25" s="1183"/>
      <c r="D25" s="1183"/>
      <c r="E25" s="1183"/>
      <c r="F25" s="1183"/>
      <c r="G25" s="1183"/>
      <c r="H25" s="1183"/>
    </row>
    <row r="26" spans="1:15" ht="18" customHeight="1">
      <c r="A26" s="1185" t="s">
        <v>657</v>
      </c>
      <c r="B26" s="2" t="s">
        <v>692</v>
      </c>
      <c r="C26" s="870"/>
      <c r="D26" s="870"/>
      <c r="E26" s="870"/>
      <c r="F26" s="870"/>
      <c r="G26" s="870"/>
      <c r="H26" s="870"/>
    </row>
    <row r="27" spans="1:15" ht="18" customHeight="1">
      <c r="A27" s="1135" t="s">
        <v>693</v>
      </c>
      <c r="B27" s="1186" t="s">
        <v>694</v>
      </c>
      <c r="C27" s="867"/>
      <c r="D27" s="867"/>
      <c r="E27" s="867"/>
      <c r="F27" s="867"/>
      <c r="G27" s="867"/>
      <c r="H27" s="867"/>
      <c r="I27" s="1187"/>
      <c r="J27" s="1187"/>
      <c r="K27" s="1187"/>
      <c r="L27" s="1187"/>
      <c r="M27" s="1187"/>
      <c r="N27" s="31"/>
      <c r="O27" s="31"/>
    </row>
    <row r="28" spans="1:15" ht="18" customHeight="1">
      <c r="A28" s="1188" t="s">
        <v>695</v>
      </c>
      <c r="B28" s="874" t="s">
        <v>696</v>
      </c>
      <c r="C28" s="874"/>
      <c r="D28" s="874"/>
      <c r="E28" s="874"/>
      <c r="F28" s="874"/>
      <c r="G28" s="874"/>
      <c r="H28" s="874"/>
      <c r="I28" s="1189"/>
      <c r="J28" s="1189"/>
      <c r="K28" s="1189"/>
      <c r="L28" s="1189"/>
      <c r="M28" s="1189"/>
      <c r="N28" s="1190"/>
      <c r="O28" s="31"/>
    </row>
    <row r="29" spans="1:15" ht="17.100000000000001" customHeight="1">
      <c r="N29" s="862"/>
    </row>
    <row r="30" spans="1:15">
      <c r="A30" s="1112"/>
      <c r="B30" s="1191"/>
      <c r="C30" s="1191"/>
      <c r="D30" s="1191"/>
      <c r="E30" s="1191"/>
      <c r="F30" s="1191"/>
      <c r="G30" s="1191"/>
      <c r="H30" s="1191"/>
      <c r="I30" s="1191"/>
      <c r="J30" s="1116" t="s">
        <v>697</v>
      </c>
      <c r="L30" s="1116" t="s">
        <v>698</v>
      </c>
    </row>
    <row r="31" spans="1:15" ht="18.75">
      <c r="A31" s="1192" t="s">
        <v>699</v>
      </c>
      <c r="B31" s="1192"/>
      <c r="C31" s="1192"/>
      <c r="D31" s="1192"/>
      <c r="E31" s="1192"/>
      <c r="F31" s="1192"/>
      <c r="G31" s="1192"/>
      <c r="H31" s="1192"/>
      <c r="I31" s="1192"/>
      <c r="J31" s="1116" t="s">
        <v>603</v>
      </c>
      <c r="L31" s="1116" t="s">
        <v>700</v>
      </c>
    </row>
    <row r="32" spans="1:15">
      <c r="A32" s="1112"/>
      <c r="B32" s="1191"/>
      <c r="C32" s="1191"/>
      <c r="D32" s="1191"/>
      <c r="E32" s="1191"/>
      <c r="F32" s="1191"/>
      <c r="G32" s="1191"/>
      <c r="H32" s="1191"/>
      <c r="I32" s="1191"/>
      <c r="J32" s="1116" t="s">
        <v>701</v>
      </c>
      <c r="L32" s="1116" t="s">
        <v>702</v>
      </c>
    </row>
    <row r="33" spans="1:15" ht="15.75">
      <c r="A33" s="1170" t="s">
        <v>703</v>
      </c>
      <c r="B33" s="1193"/>
      <c r="C33" s="1193"/>
      <c r="D33" s="1193"/>
      <c r="E33" s="1193"/>
      <c r="F33" s="1193"/>
      <c r="G33" s="1194"/>
      <c r="H33" s="1194"/>
      <c r="I33" s="1191"/>
      <c r="J33" s="1191"/>
      <c r="K33" s="1191"/>
      <c r="L33" s="1191"/>
      <c r="M33" s="1191"/>
    </row>
    <row r="34" spans="1:15">
      <c r="A34" s="1119" t="s">
        <v>0</v>
      </c>
      <c r="B34" s="1120"/>
      <c r="C34" s="1195" t="s">
        <v>608</v>
      </c>
      <c r="D34" s="1195" t="s">
        <v>609</v>
      </c>
      <c r="E34" s="1195" t="s">
        <v>610</v>
      </c>
      <c r="F34" s="1195" t="s">
        <v>611</v>
      </c>
      <c r="G34" s="1195" t="s">
        <v>612</v>
      </c>
      <c r="H34" s="1195" t="s">
        <v>613</v>
      </c>
      <c r="I34" s="1195" t="s">
        <v>614</v>
      </c>
      <c r="J34" s="1195" t="s">
        <v>615</v>
      </c>
      <c r="K34" s="1195" t="s">
        <v>616</v>
      </c>
      <c r="L34" s="1195" t="s">
        <v>617</v>
      </c>
      <c r="M34" s="1195" t="s">
        <v>618</v>
      </c>
      <c r="N34" s="1195" t="s">
        <v>619</v>
      </c>
    </row>
    <row r="35" spans="1:15" ht="20.100000000000001" customHeight="1">
      <c r="A35" s="1120">
        <v>1971</v>
      </c>
      <c r="B35" s="1120"/>
      <c r="C35" s="1196">
        <v>26.5</v>
      </c>
      <c r="D35" s="1196">
        <v>27.2</v>
      </c>
      <c r="E35" s="1196">
        <v>31.8</v>
      </c>
      <c r="F35" s="1196">
        <v>36</v>
      </c>
      <c r="G35" s="1196">
        <v>41</v>
      </c>
      <c r="H35" s="1196">
        <v>41.9</v>
      </c>
      <c r="I35" s="1196">
        <v>44.8</v>
      </c>
      <c r="J35" s="1196">
        <v>43</v>
      </c>
      <c r="K35" s="1196">
        <v>40.1</v>
      </c>
      <c r="L35" s="1196">
        <v>36.6</v>
      </c>
      <c r="M35" s="1196">
        <v>30.7</v>
      </c>
      <c r="N35" s="1196">
        <v>26.7</v>
      </c>
      <c r="O35" s="1123"/>
    </row>
    <row r="36" spans="1:15" ht="20.100000000000001" customHeight="1">
      <c r="A36" s="1120">
        <v>1972</v>
      </c>
      <c r="B36" s="1120"/>
      <c r="C36" s="1196">
        <v>24.4</v>
      </c>
      <c r="D36" s="1196">
        <v>23.6</v>
      </c>
      <c r="E36" s="1196">
        <v>28.5</v>
      </c>
      <c r="F36" s="1196">
        <v>33.200000000000003</v>
      </c>
      <c r="G36" s="1196">
        <v>37.799999999999997</v>
      </c>
      <c r="H36" s="1196">
        <v>44.4</v>
      </c>
      <c r="I36" s="1196">
        <v>43.8</v>
      </c>
      <c r="J36" s="1196">
        <v>45.2</v>
      </c>
      <c r="K36" s="1196">
        <v>42.1</v>
      </c>
      <c r="L36" s="1196">
        <v>38.200000000000003</v>
      </c>
      <c r="M36" s="1196">
        <v>32.1</v>
      </c>
      <c r="N36" s="1196">
        <v>25.2</v>
      </c>
      <c r="O36" s="1123"/>
    </row>
    <row r="37" spans="1:15" ht="20.100000000000001" customHeight="1">
      <c r="A37" s="1120">
        <v>1973</v>
      </c>
      <c r="B37" s="1120"/>
      <c r="C37" s="1196">
        <v>22.1</v>
      </c>
      <c r="D37" s="1196">
        <v>28.3</v>
      </c>
      <c r="E37" s="1196">
        <v>33.299999999999997</v>
      </c>
      <c r="F37" s="1196">
        <v>37.9</v>
      </c>
      <c r="G37" s="1196">
        <v>41.7</v>
      </c>
      <c r="H37" s="1196">
        <v>44.1</v>
      </c>
      <c r="I37" s="1196">
        <v>44</v>
      </c>
      <c r="J37" s="1196">
        <v>45.1</v>
      </c>
      <c r="K37" s="1196">
        <v>40.799999999999997</v>
      </c>
      <c r="L37" s="1196">
        <v>36.299999999999997</v>
      </c>
      <c r="M37" s="1196">
        <v>27.7</v>
      </c>
      <c r="N37" s="1196">
        <v>22.3</v>
      </c>
      <c r="O37" s="1123"/>
    </row>
    <row r="38" spans="1:15" ht="20.100000000000001" customHeight="1">
      <c r="A38" s="1120">
        <v>1974</v>
      </c>
      <c r="B38" s="1120"/>
      <c r="C38" s="1197">
        <v>21.2</v>
      </c>
      <c r="D38" s="1197">
        <v>22.1</v>
      </c>
      <c r="E38" s="1197">
        <v>29.3</v>
      </c>
      <c r="F38" s="1197">
        <v>33.6</v>
      </c>
      <c r="G38" s="1197">
        <v>37.5</v>
      </c>
      <c r="H38" s="1197">
        <v>42</v>
      </c>
      <c r="I38" s="1197">
        <v>42.3</v>
      </c>
      <c r="J38" s="1197">
        <v>41.8</v>
      </c>
      <c r="K38" s="1197">
        <v>40.299999999999997</v>
      </c>
      <c r="L38" s="1197">
        <v>34</v>
      </c>
      <c r="M38" s="1197">
        <v>29.4</v>
      </c>
      <c r="N38" s="1197">
        <v>23.1</v>
      </c>
      <c r="O38" s="1123"/>
    </row>
    <row r="39" spans="1:15" ht="20.100000000000001" customHeight="1">
      <c r="A39" s="1120">
        <v>1975</v>
      </c>
      <c r="B39" s="1120"/>
      <c r="C39" s="1197">
        <v>21.4</v>
      </c>
      <c r="D39" s="1197">
        <v>22.1</v>
      </c>
      <c r="E39" s="1197">
        <v>28</v>
      </c>
      <c r="F39" s="1197">
        <v>32.200000000000003</v>
      </c>
      <c r="G39" s="1197">
        <v>40.299999999999997</v>
      </c>
      <c r="H39" s="1197">
        <v>42.9</v>
      </c>
      <c r="I39" s="1197">
        <v>43.1</v>
      </c>
      <c r="J39" s="1197">
        <v>41.3</v>
      </c>
      <c r="K39" s="1197">
        <v>40</v>
      </c>
      <c r="L39" s="1197">
        <v>34.1</v>
      </c>
      <c r="M39" s="1197">
        <v>29.3</v>
      </c>
      <c r="N39" s="1197">
        <v>25.3</v>
      </c>
      <c r="O39" s="1123"/>
    </row>
    <row r="40" spans="1:15" ht="20.100000000000001" customHeight="1">
      <c r="A40" s="1120">
        <v>1976</v>
      </c>
      <c r="B40" s="1120"/>
      <c r="C40" s="1197">
        <v>22.2</v>
      </c>
      <c r="D40" s="1197">
        <v>21.7</v>
      </c>
      <c r="E40" s="1197">
        <v>26.8</v>
      </c>
      <c r="F40" s="1197">
        <v>30.6</v>
      </c>
      <c r="G40" s="1197">
        <v>38.5</v>
      </c>
      <c r="H40" s="1197">
        <v>42.5</v>
      </c>
      <c r="I40" s="1197">
        <v>42.7</v>
      </c>
      <c r="J40" s="1197">
        <v>41.6</v>
      </c>
      <c r="K40" s="1197">
        <v>39.4</v>
      </c>
      <c r="L40" s="1197">
        <v>35.6</v>
      </c>
      <c r="M40" s="1197">
        <v>29.1</v>
      </c>
      <c r="N40" s="1197">
        <v>26.6</v>
      </c>
      <c r="O40" s="1123"/>
    </row>
    <row r="41" spans="1:15" ht="20.100000000000001" customHeight="1">
      <c r="A41" s="1120">
        <v>1977</v>
      </c>
      <c r="B41" s="1120"/>
      <c r="C41" s="1197">
        <v>22.3</v>
      </c>
      <c r="D41" s="1197">
        <v>26.6</v>
      </c>
      <c r="E41" s="1197">
        <v>33.200000000000003</v>
      </c>
      <c r="F41" s="1197">
        <v>34.4</v>
      </c>
      <c r="G41" s="1197">
        <v>40.700000000000003</v>
      </c>
      <c r="H41" s="1197">
        <v>43.3</v>
      </c>
      <c r="I41" s="1197">
        <v>44.4</v>
      </c>
      <c r="J41" s="1197">
        <v>44.1</v>
      </c>
      <c r="K41" s="1197">
        <v>41.7</v>
      </c>
      <c r="L41" s="1197">
        <v>36.1</v>
      </c>
      <c r="M41" s="1197">
        <v>31.9</v>
      </c>
      <c r="N41" s="1197">
        <v>28.6</v>
      </c>
      <c r="O41" s="1123"/>
    </row>
    <row r="42" spans="1:15" ht="20.100000000000001" customHeight="1">
      <c r="A42" s="1120">
        <v>1978</v>
      </c>
      <c r="B42" s="1120"/>
      <c r="C42" s="1197">
        <v>25.9</v>
      </c>
      <c r="D42" s="1197">
        <v>26.2</v>
      </c>
      <c r="E42" s="1197">
        <v>30.4</v>
      </c>
      <c r="F42" s="1197">
        <v>37.700000000000003</v>
      </c>
      <c r="G42" s="1197">
        <v>41.2</v>
      </c>
      <c r="H42" s="1197">
        <v>44</v>
      </c>
      <c r="I42" s="1197">
        <v>43.8</v>
      </c>
      <c r="J42" s="1197">
        <v>43.7</v>
      </c>
      <c r="K42" s="1197">
        <v>42.8</v>
      </c>
      <c r="L42" s="1197">
        <v>37.6</v>
      </c>
      <c r="M42" s="1197">
        <v>32.799999999999997</v>
      </c>
      <c r="N42" s="1197">
        <v>28.5</v>
      </c>
      <c r="O42" s="1123"/>
    </row>
    <row r="43" spans="1:15" ht="20.100000000000001" customHeight="1">
      <c r="A43" s="1120">
        <v>1979</v>
      </c>
      <c r="B43" s="1120"/>
      <c r="C43" s="1197">
        <v>25</v>
      </c>
      <c r="D43" s="1197">
        <v>28.1</v>
      </c>
      <c r="E43" s="1197">
        <v>29.9</v>
      </c>
      <c r="F43" s="1197">
        <v>38</v>
      </c>
      <c r="G43" s="1197">
        <v>41</v>
      </c>
      <c r="H43" s="1197">
        <v>45.3</v>
      </c>
      <c r="I43" s="1197">
        <v>43.9</v>
      </c>
      <c r="J43" s="1197">
        <v>43.2</v>
      </c>
      <c r="K43" s="1197">
        <v>41.2</v>
      </c>
      <c r="L43" s="1197">
        <v>38</v>
      </c>
      <c r="M43" s="1197">
        <v>31.3</v>
      </c>
      <c r="N43" s="1197">
        <v>25.9</v>
      </c>
      <c r="O43" s="1123"/>
    </row>
    <row r="44" spans="1:15" ht="20.100000000000001" customHeight="1">
      <c r="A44" s="1120">
        <v>1980</v>
      </c>
      <c r="B44" s="1120"/>
      <c r="C44" s="1197">
        <v>23.8</v>
      </c>
      <c r="D44" s="1197">
        <v>27.3</v>
      </c>
      <c r="E44" s="1197">
        <v>30.5</v>
      </c>
      <c r="F44" s="1197">
        <v>39.200000000000003</v>
      </c>
      <c r="G44" s="1197">
        <v>42.1</v>
      </c>
      <c r="H44" s="1197">
        <v>45.2</v>
      </c>
      <c r="I44" s="1197">
        <v>45.9</v>
      </c>
      <c r="J44" s="1197">
        <v>45.5</v>
      </c>
      <c r="K44" s="1197">
        <v>41.1</v>
      </c>
      <c r="L44" s="1197">
        <v>37.799999999999997</v>
      </c>
      <c r="M44" s="1197">
        <v>31.9</v>
      </c>
      <c r="N44" s="1197">
        <v>26.9</v>
      </c>
      <c r="O44" s="1123"/>
    </row>
    <row r="45" spans="1:15" ht="20.100000000000001" customHeight="1">
      <c r="A45" s="1120">
        <v>1981</v>
      </c>
      <c r="B45" s="1120"/>
      <c r="C45" s="1197">
        <v>27</v>
      </c>
      <c r="D45" s="1197">
        <v>27.8</v>
      </c>
      <c r="E45" s="1197">
        <v>31.2</v>
      </c>
      <c r="F45" s="1197">
        <v>39.700000000000003</v>
      </c>
      <c r="G45" s="1197">
        <v>39.299999999999997</v>
      </c>
      <c r="H45" s="1197">
        <v>43.9</v>
      </c>
      <c r="I45" s="1197">
        <v>44.7</v>
      </c>
      <c r="J45" s="1197">
        <v>45.2</v>
      </c>
      <c r="K45" s="1197">
        <v>41.5</v>
      </c>
      <c r="L45" s="1197">
        <v>37.1</v>
      </c>
      <c r="M45" s="1197">
        <v>32</v>
      </c>
      <c r="N45" s="1197">
        <v>27.4</v>
      </c>
      <c r="O45" s="1123"/>
    </row>
    <row r="46" spans="1:15" ht="20.100000000000001" customHeight="1">
      <c r="A46" s="1120">
        <v>1982</v>
      </c>
      <c r="B46" s="1120"/>
      <c r="C46" s="1197">
        <v>24.6</v>
      </c>
      <c r="D46" s="1197">
        <v>23</v>
      </c>
      <c r="E46" s="1197">
        <v>27.6</v>
      </c>
      <c r="F46" s="1197">
        <v>34.799999999999997</v>
      </c>
      <c r="G46" s="1197">
        <v>40.6</v>
      </c>
      <c r="H46" s="1197">
        <v>43.3</v>
      </c>
      <c r="I46" s="1197">
        <v>43.8</v>
      </c>
      <c r="J46" s="1197">
        <v>42.4</v>
      </c>
      <c r="K46" s="1197">
        <v>40.4</v>
      </c>
      <c r="L46" s="1197">
        <v>36.9</v>
      </c>
      <c r="M46" s="1197">
        <v>30.2</v>
      </c>
      <c r="N46" s="1197">
        <v>24.1</v>
      </c>
      <c r="O46" s="1123"/>
    </row>
    <row r="47" spans="1:15" ht="20.100000000000001" customHeight="1">
      <c r="A47" s="1120">
        <v>1983</v>
      </c>
      <c r="B47" s="1120"/>
      <c r="C47" s="1197">
        <v>24.7</v>
      </c>
      <c r="D47" s="1197">
        <v>24.5</v>
      </c>
      <c r="E47" s="1197">
        <v>27.8</v>
      </c>
      <c r="F47" s="1197">
        <v>32.700000000000003</v>
      </c>
      <c r="G47" s="1197">
        <v>41.6</v>
      </c>
      <c r="H47" s="1197">
        <v>47.3</v>
      </c>
      <c r="I47" s="1197">
        <v>45.8</v>
      </c>
      <c r="J47" s="1197">
        <v>42.7</v>
      </c>
      <c r="K47" s="1197">
        <v>42.6</v>
      </c>
      <c r="L47" s="1197">
        <v>37</v>
      </c>
      <c r="M47" s="1197">
        <v>31.7</v>
      </c>
      <c r="N47" s="1197">
        <v>26.5</v>
      </c>
      <c r="O47" s="1123"/>
    </row>
    <row r="48" spans="1:15" ht="20.100000000000001" customHeight="1">
      <c r="A48" s="1120">
        <v>1984</v>
      </c>
      <c r="B48" s="1120"/>
      <c r="C48" s="1197">
        <v>25.2</v>
      </c>
      <c r="D48" s="1197">
        <v>27.8</v>
      </c>
      <c r="E48" s="1197">
        <v>34</v>
      </c>
      <c r="F48" s="1197">
        <v>38.5</v>
      </c>
      <c r="G48" s="1197">
        <v>41</v>
      </c>
      <c r="H48" s="1197">
        <v>43</v>
      </c>
      <c r="I48" s="1197">
        <v>45</v>
      </c>
      <c r="J48" s="1197">
        <v>42.5</v>
      </c>
      <c r="K48" s="1197">
        <v>41</v>
      </c>
      <c r="L48" s="1197">
        <v>36.5</v>
      </c>
      <c r="M48" s="1197">
        <v>32</v>
      </c>
      <c r="N48" s="1197">
        <v>28</v>
      </c>
      <c r="O48" s="1123"/>
    </row>
    <row r="49" spans="1:15" ht="20.100000000000001" customHeight="1">
      <c r="A49" s="1120">
        <v>1985</v>
      </c>
      <c r="B49" s="1120"/>
      <c r="C49" s="1197">
        <v>26.5</v>
      </c>
      <c r="D49" s="1197">
        <v>27.5</v>
      </c>
      <c r="E49" s="1197">
        <v>33.5</v>
      </c>
      <c r="F49" s="1197">
        <v>35.5</v>
      </c>
      <c r="G49" s="1197">
        <v>41.5</v>
      </c>
      <c r="H49" s="1197">
        <v>44</v>
      </c>
      <c r="I49" s="1197">
        <v>44</v>
      </c>
      <c r="J49" s="1197">
        <v>44.5</v>
      </c>
      <c r="K49" s="1197">
        <v>42.5</v>
      </c>
      <c r="L49" s="1197">
        <v>37.5</v>
      </c>
      <c r="M49" s="1197">
        <v>32.5</v>
      </c>
      <c r="N49" s="1197">
        <v>27.5</v>
      </c>
      <c r="O49" s="1123"/>
    </row>
    <row r="50" spans="1:15" ht="20.100000000000001" customHeight="1">
      <c r="A50" s="1120">
        <v>1986</v>
      </c>
      <c r="B50" s="1120"/>
      <c r="C50" s="1197">
        <v>25.5</v>
      </c>
      <c r="D50" s="1197">
        <v>25.5</v>
      </c>
      <c r="E50" s="1197">
        <v>30.5</v>
      </c>
      <c r="F50" s="1197">
        <v>36.5</v>
      </c>
      <c r="G50" s="1197">
        <v>43</v>
      </c>
      <c r="H50" s="1197">
        <v>43.5</v>
      </c>
      <c r="I50" s="1197">
        <v>45.5</v>
      </c>
      <c r="J50" s="1197">
        <v>43.5</v>
      </c>
      <c r="K50" s="1197">
        <v>41.5</v>
      </c>
      <c r="L50" s="1197">
        <v>39</v>
      </c>
      <c r="M50" s="1197">
        <v>32.5</v>
      </c>
      <c r="N50" s="1197">
        <v>26</v>
      </c>
      <c r="O50" s="1123"/>
    </row>
    <row r="51" spans="1:15" ht="20.100000000000001" customHeight="1">
      <c r="A51" s="1120">
        <v>1987</v>
      </c>
      <c r="B51" s="1120"/>
      <c r="C51" s="1197">
        <v>27.8</v>
      </c>
      <c r="D51" s="1197">
        <v>28.8</v>
      </c>
      <c r="E51" s="1197">
        <v>30.5</v>
      </c>
      <c r="F51" s="1197">
        <v>36</v>
      </c>
      <c r="G51" s="1197">
        <v>42.5</v>
      </c>
      <c r="H51" s="1197">
        <v>44.5</v>
      </c>
      <c r="I51" s="1197">
        <v>46</v>
      </c>
      <c r="J51" s="1197">
        <v>44</v>
      </c>
      <c r="K51" s="1197">
        <v>41.5</v>
      </c>
      <c r="L51" s="1197">
        <v>36.5</v>
      </c>
      <c r="M51" s="1197">
        <v>32</v>
      </c>
      <c r="N51" s="1197">
        <v>26</v>
      </c>
      <c r="O51" s="1123"/>
    </row>
    <row r="52" spans="1:15" ht="20.100000000000001" customHeight="1">
      <c r="A52" s="1120">
        <v>1988</v>
      </c>
      <c r="B52" s="1120"/>
      <c r="C52" s="1197">
        <v>24</v>
      </c>
      <c r="D52" s="1197">
        <v>25.5</v>
      </c>
      <c r="E52" s="1197">
        <v>31.5</v>
      </c>
      <c r="F52" s="1197">
        <v>35</v>
      </c>
      <c r="G52" s="1197">
        <v>42</v>
      </c>
      <c r="H52" s="1197">
        <v>43.5</v>
      </c>
      <c r="I52" s="1197">
        <v>43.5</v>
      </c>
      <c r="J52" s="1197">
        <v>44</v>
      </c>
      <c r="K52" s="1197">
        <v>41.5</v>
      </c>
      <c r="L52" s="1197">
        <v>37.5</v>
      </c>
      <c r="M52" s="1197">
        <v>31.5</v>
      </c>
      <c r="N52" s="1197">
        <v>25.6</v>
      </c>
      <c r="O52" s="1123"/>
    </row>
    <row r="53" spans="1:15" ht="20.100000000000001" customHeight="1">
      <c r="A53" s="1120">
        <v>1989</v>
      </c>
      <c r="B53" s="1120"/>
      <c r="C53" s="1197">
        <v>22.1</v>
      </c>
      <c r="D53" s="1197">
        <v>24.6</v>
      </c>
      <c r="E53" s="1197">
        <v>28.9</v>
      </c>
      <c r="F53" s="1197">
        <v>32.5</v>
      </c>
      <c r="G53" s="1197">
        <v>40.299999999999997</v>
      </c>
      <c r="H53" s="1197">
        <v>43.2</v>
      </c>
      <c r="I53" s="1197">
        <v>43.5</v>
      </c>
      <c r="J53" s="1197">
        <v>43.8</v>
      </c>
      <c r="K53" s="1197">
        <v>40</v>
      </c>
      <c r="L53" s="1197">
        <v>36.700000000000003</v>
      </c>
      <c r="M53" s="1197">
        <v>31.8</v>
      </c>
      <c r="N53" s="1197">
        <v>24.6</v>
      </c>
      <c r="O53" s="1123"/>
    </row>
    <row r="54" spans="1:15" ht="20.100000000000001" customHeight="1">
      <c r="A54" s="1120">
        <v>1990</v>
      </c>
      <c r="B54" s="1120"/>
      <c r="C54" s="1197">
        <v>23</v>
      </c>
      <c r="D54" s="1197">
        <v>24.8</v>
      </c>
      <c r="E54" s="1197">
        <v>30.4</v>
      </c>
      <c r="F54" s="1197">
        <v>36.1</v>
      </c>
      <c r="G54" s="1197">
        <v>41</v>
      </c>
      <c r="H54" s="1197">
        <v>43.8</v>
      </c>
      <c r="I54" s="1197">
        <v>44.5</v>
      </c>
      <c r="J54" s="1197">
        <v>43.6</v>
      </c>
      <c r="K54" s="1197">
        <v>41.3</v>
      </c>
      <c r="L54" s="1197">
        <v>37.1</v>
      </c>
      <c r="M54" s="1197">
        <v>31.2</v>
      </c>
      <c r="N54" s="1197">
        <v>26.9</v>
      </c>
      <c r="O54" s="1123"/>
    </row>
    <row r="55" spans="1:15" ht="20.100000000000001" customHeight="1">
      <c r="A55" s="1120">
        <v>1991</v>
      </c>
      <c r="B55" s="1120"/>
      <c r="C55" s="1197">
        <v>29</v>
      </c>
      <c r="D55" s="1197">
        <v>26.2</v>
      </c>
      <c r="E55" s="1197">
        <v>28.7</v>
      </c>
      <c r="F55" s="1197">
        <v>36.1</v>
      </c>
      <c r="G55" s="1197">
        <v>37.799999999999997</v>
      </c>
      <c r="H55" s="1197">
        <v>42</v>
      </c>
      <c r="I55" s="1197">
        <v>43.2</v>
      </c>
      <c r="J55" s="1197">
        <v>43.1</v>
      </c>
      <c r="K55" s="1197">
        <v>41.9</v>
      </c>
      <c r="L55" s="1197">
        <v>36.1</v>
      </c>
      <c r="M55" s="1197">
        <v>29.7</v>
      </c>
      <c r="N55" s="1197">
        <v>26.4</v>
      </c>
      <c r="O55" s="1123"/>
    </row>
    <row r="56" spans="1:15" ht="20.100000000000001" customHeight="1">
      <c r="A56" s="1120">
        <v>1992</v>
      </c>
      <c r="B56" s="1120"/>
      <c r="C56" s="1197">
        <v>20.8</v>
      </c>
      <c r="D56" s="1197">
        <v>23</v>
      </c>
      <c r="E56" s="1197">
        <v>26.6</v>
      </c>
      <c r="F56" s="1197">
        <v>32.6</v>
      </c>
      <c r="G56" s="1197">
        <v>40.4</v>
      </c>
      <c r="H56" s="1197">
        <v>42.4</v>
      </c>
      <c r="I56" s="1197">
        <v>42.6</v>
      </c>
      <c r="J56" s="1197">
        <v>42.1</v>
      </c>
      <c r="K56" s="1197">
        <v>39.700000000000003</v>
      </c>
      <c r="L56" s="1197">
        <v>34.9</v>
      </c>
      <c r="M56" s="1197">
        <v>30.3</v>
      </c>
      <c r="N56" s="1197">
        <v>26.3</v>
      </c>
      <c r="O56" s="1123"/>
    </row>
    <row r="57" spans="1:15" ht="20.100000000000001" customHeight="1">
      <c r="A57" s="1120">
        <v>1993</v>
      </c>
      <c r="B57" s="1120"/>
      <c r="C57" s="1197">
        <v>23</v>
      </c>
      <c r="D57" s="1197">
        <v>25.6</v>
      </c>
      <c r="E57" s="1197">
        <v>29.4</v>
      </c>
      <c r="F57" s="1197">
        <v>34.1</v>
      </c>
      <c r="G57" s="1197">
        <v>40.1</v>
      </c>
      <c r="H57" s="1197">
        <v>42.7</v>
      </c>
      <c r="I57" s="1197">
        <v>44</v>
      </c>
      <c r="J57" s="1197">
        <v>43.4</v>
      </c>
      <c r="K57" s="1197">
        <v>40.200000000000003</v>
      </c>
      <c r="L57" s="1197">
        <v>36.5</v>
      </c>
      <c r="M57" s="1197">
        <v>30.9</v>
      </c>
      <c r="N57" s="1197">
        <v>26.8</v>
      </c>
      <c r="O57" s="1123"/>
    </row>
    <row r="58" spans="1:15">
      <c r="A58" s="949" t="s">
        <v>704</v>
      </c>
      <c r="B58" s="1198"/>
      <c r="C58" s="1198"/>
      <c r="D58" s="1198"/>
      <c r="E58" s="1198"/>
      <c r="F58" s="1198"/>
      <c r="G58" s="1198"/>
      <c r="H58" s="1198"/>
      <c r="I58" s="1198"/>
      <c r="J58" s="1198"/>
      <c r="K58" s="1198"/>
      <c r="L58" s="1199"/>
      <c r="M58" s="1199"/>
    </row>
    <row r="59" spans="1:15" ht="15.75">
      <c r="A59" s="1200"/>
      <c r="B59" s="1201"/>
      <c r="C59" s="1201"/>
      <c r="D59" s="1201"/>
      <c r="E59" s="1201"/>
      <c r="F59" s="1201"/>
      <c r="G59" s="1201"/>
      <c r="H59" s="1201"/>
      <c r="I59" s="1201"/>
      <c r="J59" s="1201"/>
      <c r="K59" s="1201"/>
      <c r="L59" s="1201"/>
      <c r="M59" s="1201"/>
    </row>
    <row r="60" spans="1:15" ht="15.75">
      <c r="A60" s="1110"/>
      <c r="B60" s="1193"/>
      <c r="C60" s="1193"/>
      <c r="D60" s="1193"/>
      <c r="E60" s="1193"/>
      <c r="F60" s="1191"/>
      <c r="G60" s="1191"/>
      <c r="H60" s="1191"/>
      <c r="I60" s="1191"/>
      <c r="J60" s="1116" t="s">
        <v>600</v>
      </c>
      <c r="K60" s="2"/>
      <c r="L60" s="1116" t="s">
        <v>705</v>
      </c>
    </row>
    <row r="61" spans="1:15" ht="18.75">
      <c r="A61" s="1115" t="s">
        <v>145</v>
      </c>
      <c r="B61" s="1115"/>
      <c r="C61" s="1115"/>
      <c r="D61" s="1115"/>
      <c r="E61" s="1115"/>
      <c r="F61" s="1115"/>
      <c r="G61" s="1115"/>
      <c r="H61" s="1115"/>
      <c r="I61" s="1115"/>
      <c r="J61" s="1116" t="s">
        <v>603</v>
      </c>
      <c r="K61" s="2"/>
      <c r="L61" s="1116" t="s">
        <v>706</v>
      </c>
    </row>
    <row r="62" spans="1:15" ht="18.75">
      <c r="A62" s="946"/>
      <c r="B62" s="1202"/>
      <c r="C62" s="1202"/>
      <c r="D62" s="1202"/>
      <c r="E62" s="1202"/>
      <c r="F62" s="1202"/>
      <c r="G62" s="1202"/>
      <c r="H62" s="1202"/>
      <c r="I62" s="1202"/>
      <c r="J62" s="1116" t="s">
        <v>707</v>
      </c>
      <c r="K62" s="2"/>
      <c r="L62" s="1116" t="s">
        <v>708</v>
      </c>
    </row>
    <row r="63" spans="1:15" ht="18.75" customHeight="1">
      <c r="A63" s="1118" t="s">
        <v>709</v>
      </c>
      <c r="B63" s="1118"/>
      <c r="C63" s="1118"/>
      <c r="D63" s="1118"/>
      <c r="E63" s="1118"/>
      <c r="F63" s="1118"/>
      <c r="G63" s="1118"/>
      <c r="H63" s="1118"/>
      <c r="I63" s="1118"/>
      <c r="J63" s="1118"/>
      <c r="K63" s="1118"/>
      <c r="L63" s="1198"/>
      <c r="M63" s="1198"/>
    </row>
    <row r="64" spans="1:15">
      <c r="A64" s="1166" t="s">
        <v>0</v>
      </c>
      <c r="B64" s="1168"/>
      <c r="C64" s="1203" t="s">
        <v>608</v>
      </c>
      <c r="D64" s="1203" t="s">
        <v>609</v>
      </c>
      <c r="E64" s="1203" t="s">
        <v>610</v>
      </c>
      <c r="F64" s="1203" t="s">
        <v>611</v>
      </c>
      <c r="G64" s="1203" t="s">
        <v>612</v>
      </c>
      <c r="H64" s="1203" t="s">
        <v>613</v>
      </c>
      <c r="I64" s="1203" t="s">
        <v>614</v>
      </c>
      <c r="J64" s="1203" t="s">
        <v>615</v>
      </c>
      <c r="K64" s="1203" t="s">
        <v>616</v>
      </c>
      <c r="L64" s="1203" t="s">
        <v>617</v>
      </c>
      <c r="M64" s="1203" t="s">
        <v>618</v>
      </c>
      <c r="N64" s="1203" t="s">
        <v>619</v>
      </c>
    </row>
    <row r="65" spans="1:15" ht="20.100000000000001" customHeight="1">
      <c r="A65" s="1168">
        <v>1994</v>
      </c>
      <c r="B65" s="1168"/>
      <c r="C65" s="1204" t="s">
        <v>99</v>
      </c>
      <c r="D65" s="1204" t="s">
        <v>99</v>
      </c>
      <c r="E65" s="1204" t="s">
        <v>99</v>
      </c>
      <c r="F65" s="1204" t="s">
        <v>99</v>
      </c>
      <c r="G65" s="1197">
        <v>41.387096774193559</v>
      </c>
      <c r="H65" s="1197">
        <v>44.273333333333326</v>
      </c>
      <c r="I65" s="1197">
        <v>43.61935483870969</v>
      </c>
      <c r="J65" s="1197">
        <v>43.906451612903233</v>
      </c>
      <c r="K65" s="1197">
        <v>41.259999999999991</v>
      </c>
      <c r="L65" s="1197">
        <v>36.816129032258054</v>
      </c>
      <c r="M65" s="1197">
        <v>32.383333333333333</v>
      </c>
      <c r="N65" s="1205">
        <v>26.341935483870962</v>
      </c>
    </row>
    <row r="66" spans="1:15" ht="20.100000000000001" customHeight="1">
      <c r="A66" s="1168">
        <v>1995</v>
      </c>
      <c r="B66" s="1168"/>
      <c r="C66" s="1197">
        <v>25.745161290322581</v>
      </c>
      <c r="D66" s="1197">
        <v>26.739285714285717</v>
      </c>
      <c r="E66" s="1197">
        <v>28.041935483870972</v>
      </c>
      <c r="F66" s="1197">
        <v>35.026666666666671</v>
      </c>
      <c r="G66" s="1197">
        <v>41.432258064516127</v>
      </c>
      <c r="H66" s="1197">
        <v>44.706666666666663</v>
      </c>
      <c r="I66" s="1197">
        <v>41.932258064516134</v>
      </c>
      <c r="J66" s="1197">
        <v>44.312903225806451</v>
      </c>
      <c r="K66" s="1197">
        <v>41.690000000000012</v>
      </c>
      <c r="L66" s="1197">
        <v>37.990322580645149</v>
      </c>
      <c r="M66" s="1197">
        <v>31.656666666666663</v>
      </c>
      <c r="N66" s="1205">
        <v>25.919354838709676</v>
      </c>
      <c r="O66" s="1123"/>
    </row>
    <row r="67" spans="1:15" ht="20.100000000000001" customHeight="1">
      <c r="A67" s="1168">
        <v>1996</v>
      </c>
      <c r="B67" s="1168"/>
      <c r="C67" s="1197">
        <v>23.977419354838709</v>
      </c>
      <c r="D67" s="1197">
        <v>27.7</v>
      </c>
      <c r="E67" s="1197">
        <v>29.816129032258068</v>
      </c>
      <c r="F67" s="1197">
        <v>37.090000000000003</v>
      </c>
      <c r="G67" s="1197">
        <v>42.183870967741939</v>
      </c>
      <c r="H67" s="1197">
        <v>43.743333333333332</v>
      </c>
      <c r="I67" s="1197">
        <v>46.329032258064508</v>
      </c>
      <c r="J67" s="1197">
        <v>44.190322580645159</v>
      </c>
      <c r="K67" s="1197">
        <v>41.493333333333332</v>
      </c>
      <c r="L67" s="1197">
        <v>36.674193548387102</v>
      </c>
      <c r="M67" s="1197">
        <v>30.563333333333333</v>
      </c>
      <c r="N67" s="1205">
        <v>26.429032258064513</v>
      </c>
      <c r="O67" s="1123"/>
    </row>
    <row r="68" spans="1:15" ht="20.100000000000001" customHeight="1">
      <c r="A68" s="1168">
        <v>1997</v>
      </c>
      <c r="B68" s="1168"/>
      <c r="C68" s="1197">
        <v>23.870967741935484</v>
      </c>
      <c r="D68" s="1197">
        <v>27.107142857142854</v>
      </c>
      <c r="E68" s="1197">
        <v>27.654838709677417</v>
      </c>
      <c r="F68" s="1197">
        <v>33.260000000000005</v>
      </c>
      <c r="G68" s="1197">
        <v>40.790322580645167</v>
      </c>
      <c r="H68" s="1197">
        <v>44.196666666666673</v>
      </c>
      <c r="I68" s="1197">
        <v>44.054838709677419</v>
      </c>
      <c r="J68" s="1197">
        <v>44.612903225806441</v>
      </c>
      <c r="K68" s="1197">
        <v>43.236666666666665</v>
      </c>
      <c r="L68" s="1197">
        <v>37.654838709677428</v>
      </c>
      <c r="M68" s="1197">
        <v>30.230000000000008</v>
      </c>
      <c r="N68" s="1205">
        <v>25.86774193548387</v>
      </c>
      <c r="O68" s="1123"/>
    </row>
    <row r="69" spans="1:15" ht="20.100000000000001" customHeight="1">
      <c r="A69" s="1168">
        <v>1998</v>
      </c>
      <c r="B69" s="1168"/>
      <c r="C69" s="1197">
        <v>23.496774193548383</v>
      </c>
      <c r="D69" s="1197">
        <v>26.796428571428574</v>
      </c>
      <c r="E69" s="1197">
        <v>32.309677419354841</v>
      </c>
      <c r="F69" s="1197">
        <v>37.716666666666669</v>
      </c>
      <c r="G69" s="1197">
        <v>42.835483870967742</v>
      </c>
      <c r="H69" s="1197">
        <v>46.7</v>
      </c>
      <c r="I69" s="1197">
        <v>45.922580645161297</v>
      </c>
      <c r="J69" s="1197">
        <v>45.025806451612915</v>
      </c>
      <c r="K69" s="1197">
        <v>42.723333333333343</v>
      </c>
      <c r="L69" s="1197">
        <v>38.512903225806454</v>
      </c>
      <c r="M69" s="1197">
        <v>33.146666666666668</v>
      </c>
      <c r="N69" s="1205">
        <v>30.274193548387085</v>
      </c>
      <c r="O69" s="1123"/>
    </row>
    <row r="70" spans="1:15" ht="20.100000000000001" customHeight="1">
      <c r="A70" s="1168">
        <v>1999</v>
      </c>
      <c r="B70" s="1168"/>
      <c r="C70" s="1197">
        <v>25.987096774193546</v>
      </c>
      <c r="D70" s="1197">
        <v>29.728571428571431</v>
      </c>
      <c r="E70" s="1197">
        <v>30.735483870967748</v>
      </c>
      <c r="F70" s="1197">
        <v>38.93</v>
      </c>
      <c r="G70" s="1197">
        <v>43.058064516129029</v>
      </c>
      <c r="H70" s="1197">
        <v>46.353333333333339</v>
      </c>
      <c r="I70" s="1197">
        <v>45.235483870967762</v>
      </c>
      <c r="J70" s="1197">
        <v>46.035483870967759</v>
      </c>
      <c r="K70" s="1197">
        <v>42.153333333333329</v>
      </c>
      <c r="L70" s="1197">
        <v>38.535483870967752</v>
      </c>
      <c r="M70" s="1197">
        <v>32.89</v>
      </c>
      <c r="N70" s="1205">
        <v>28.080645161290317</v>
      </c>
      <c r="O70" s="1123"/>
    </row>
    <row r="71" spans="1:15" ht="20.100000000000001" customHeight="1">
      <c r="A71" s="1168">
        <v>2000</v>
      </c>
      <c r="B71" s="1168"/>
      <c r="C71" s="1197">
        <v>26.325806451612909</v>
      </c>
      <c r="D71" s="1197">
        <v>27.424137931034487</v>
      </c>
      <c r="E71" s="1197">
        <v>31.280645161290323</v>
      </c>
      <c r="F71" s="1197">
        <v>40.220000000000006</v>
      </c>
      <c r="G71" s="1197">
        <v>43.099999999999994</v>
      </c>
      <c r="H71" s="1197">
        <v>44.576666666666668</v>
      </c>
      <c r="I71" s="1197">
        <v>46.019354838709681</v>
      </c>
      <c r="J71" s="1197">
        <v>44.954838709677439</v>
      </c>
      <c r="K71" s="1197">
        <v>41.073333333333338</v>
      </c>
      <c r="L71" s="1197">
        <v>37.645161290322577</v>
      </c>
      <c r="M71" s="1197">
        <v>30.983333333333341</v>
      </c>
      <c r="N71" s="1205">
        <v>26.912903225806453</v>
      </c>
      <c r="O71" s="1123"/>
    </row>
    <row r="72" spans="1:15" ht="20.100000000000001" customHeight="1">
      <c r="A72" s="1168">
        <v>2001</v>
      </c>
      <c r="B72" s="1168"/>
      <c r="C72" s="1197">
        <v>24.293548387096774</v>
      </c>
      <c r="D72" s="1197">
        <v>27.271428571428579</v>
      </c>
      <c r="E72" s="1197">
        <v>31.754838709677411</v>
      </c>
      <c r="F72" s="1197">
        <v>37.529999999999994</v>
      </c>
      <c r="G72" s="1197">
        <v>43.387096774193552</v>
      </c>
      <c r="H72" s="1197">
        <v>44.42</v>
      </c>
      <c r="I72" s="1197">
        <v>44.467741935483872</v>
      </c>
      <c r="J72" s="1197">
        <v>44.848387096774182</v>
      </c>
      <c r="K72" s="1197">
        <v>42.023333333333341</v>
      </c>
      <c r="L72" s="1197">
        <v>38.141935483870974</v>
      </c>
      <c r="M72" s="1197">
        <v>31.63666666666667</v>
      </c>
      <c r="N72" s="1205">
        <v>29.980645161290326</v>
      </c>
      <c r="O72" s="1123"/>
    </row>
    <row r="73" spans="1:15" ht="20.100000000000001" customHeight="1">
      <c r="A73" s="1168">
        <v>2002</v>
      </c>
      <c r="B73" s="1168"/>
      <c r="C73" s="1197">
        <v>25.535483870967738</v>
      </c>
      <c r="D73" s="1197">
        <v>27.125</v>
      </c>
      <c r="E73" s="1197">
        <v>32.103225806451604</v>
      </c>
      <c r="F73" s="1197">
        <v>36.270000000000003</v>
      </c>
      <c r="G73" s="1197">
        <v>43.183870967741932</v>
      </c>
      <c r="H73" s="1197">
        <v>44.72</v>
      </c>
      <c r="I73" s="1197">
        <v>45.454838709677425</v>
      </c>
      <c r="J73" s="1197">
        <v>45.074193548387115</v>
      </c>
      <c r="K73" s="1197">
        <v>42.243333333333339</v>
      </c>
      <c r="L73" s="1197">
        <v>38.49354838709678</v>
      </c>
      <c r="M73" s="1197">
        <v>31.173333333333336</v>
      </c>
      <c r="N73" s="1205">
        <v>27.13225806451613</v>
      </c>
      <c r="O73" s="1123"/>
    </row>
    <row r="74" spans="1:15" ht="20.100000000000001" customHeight="1">
      <c r="A74" s="1168">
        <v>2003</v>
      </c>
      <c r="B74" s="1168"/>
      <c r="C74" s="1197">
        <v>25.35806451612903</v>
      </c>
      <c r="D74" s="1197">
        <v>29</v>
      </c>
      <c r="E74" s="1197">
        <v>33.145161290322584</v>
      </c>
      <c r="F74" s="1197">
        <v>37.356666666666662</v>
      </c>
      <c r="G74" s="1197">
        <v>42.425806451612921</v>
      </c>
      <c r="H74" s="1197">
        <v>45.54666666666666</v>
      </c>
      <c r="I74" s="1197">
        <v>43.654838709677421</v>
      </c>
      <c r="J74" s="1197">
        <v>45.232258064516124</v>
      </c>
      <c r="K74" s="1197">
        <v>42.88333333333334</v>
      </c>
      <c r="L74" s="1197">
        <v>38.119354838709668</v>
      </c>
      <c r="M74" s="1197">
        <v>31.553333333333338</v>
      </c>
      <c r="N74" s="1205">
        <v>27.529032258064515</v>
      </c>
      <c r="O74" s="1123"/>
    </row>
    <row r="75" spans="1:15" ht="20.100000000000001" customHeight="1">
      <c r="A75" s="1168">
        <v>2004</v>
      </c>
      <c r="B75" s="1168"/>
      <c r="C75" s="1197">
        <v>26.138709677419346</v>
      </c>
      <c r="D75" s="1197">
        <v>28.989655172413784</v>
      </c>
      <c r="E75" s="1197">
        <v>34.232258064516131</v>
      </c>
      <c r="F75" s="1197">
        <v>37.409999999999989</v>
      </c>
      <c r="G75" s="1197">
        <v>42.63548387096774</v>
      </c>
      <c r="H75" s="1197">
        <v>44.86333333333333</v>
      </c>
      <c r="I75" s="1197">
        <v>45.170967741935492</v>
      </c>
      <c r="J75" s="1197">
        <v>44.570967741935476</v>
      </c>
      <c r="K75" s="1197">
        <v>41.736666666666657</v>
      </c>
      <c r="L75" s="1197">
        <v>38.693548387096776</v>
      </c>
      <c r="M75" s="1197">
        <v>33.076666666666668</v>
      </c>
      <c r="N75" s="1205">
        <v>26.458064516129038</v>
      </c>
      <c r="O75" s="1123"/>
    </row>
    <row r="76" spans="1:15" ht="20.100000000000001" customHeight="1">
      <c r="A76" s="1168">
        <v>2005</v>
      </c>
      <c r="B76" s="1168"/>
      <c r="C76" s="1197">
        <v>24.380645161290321</v>
      </c>
      <c r="D76" s="1197">
        <v>26.946428571428573</v>
      </c>
      <c r="E76" s="1197">
        <v>32.270967741935493</v>
      </c>
      <c r="F76" s="1197">
        <v>37.869999999999997</v>
      </c>
      <c r="G76" s="1197">
        <v>41.40322580645163</v>
      </c>
      <c r="H76" s="1197">
        <v>45.179999999999986</v>
      </c>
      <c r="I76" s="1197">
        <v>44.451612903225801</v>
      </c>
      <c r="J76" s="1197">
        <v>45.1225806451613</v>
      </c>
      <c r="K76" s="1197">
        <v>42.093333333333348</v>
      </c>
      <c r="L76" s="1197">
        <v>37.803225806451607</v>
      </c>
      <c r="M76" s="1197">
        <v>32.559999999999995</v>
      </c>
      <c r="N76" s="1205">
        <v>28.370967741935477</v>
      </c>
      <c r="O76" s="1123"/>
    </row>
    <row r="77" spans="1:15" ht="20.100000000000001" customHeight="1">
      <c r="A77" s="1168">
        <v>2006</v>
      </c>
      <c r="B77" s="1168"/>
      <c r="C77" s="1197">
        <v>24.580645161290324</v>
      </c>
      <c r="D77" s="1197">
        <v>28.946428571428566</v>
      </c>
      <c r="E77" s="1197">
        <v>31.096774193548384</v>
      </c>
      <c r="F77" s="1197">
        <v>36.65</v>
      </c>
      <c r="G77" s="1197">
        <v>42.925806451612914</v>
      </c>
      <c r="H77" s="1197">
        <v>45.059999999999995</v>
      </c>
      <c r="I77" s="1197">
        <v>44.845161290322586</v>
      </c>
      <c r="J77" s="1197">
        <v>44.154838709677421</v>
      </c>
      <c r="K77" s="1197">
        <v>42.08</v>
      </c>
      <c r="L77" s="1197">
        <v>38.506451612903213</v>
      </c>
      <c r="M77" s="1197">
        <v>32.073333333333331</v>
      </c>
      <c r="N77" s="1205">
        <v>23.196774193548396</v>
      </c>
      <c r="O77" s="1123"/>
    </row>
    <row r="78" spans="1:15" ht="20.100000000000001" customHeight="1">
      <c r="A78" s="1168">
        <v>2007</v>
      </c>
      <c r="B78" s="1168"/>
      <c r="C78" s="1197">
        <v>23.974193548387099</v>
      </c>
      <c r="D78" s="1197">
        <v>28.253571428571441</v>
      </c>
      <c r="E78" s="1197">
        <v>31.051612903225802</v>
      </c>
      <c r="F78" s="1197">
        <v>39.026666666666671</v>
      </c>
      <c r="G78" s="1197">
        <v>42.754838709677415</v>
      </c>
      <c r="H78" s="1197">
        <v>44.146666666666668</v>
      </c>
      <c r="I78" s="1197">
        <v>44.841935483870969</v>
      </c>
      <c r="J78" s="1197">
        <v>45.006451612903227</v>
      </c>
      <c r="K78" s="1197">
        <v>42.67</v>
      </c>
      <c r="L78" s="1197">
        <v>37.345161290322579</v>
      </c>
      <c r="M78" s="1197">
        <v>32.326666666666668</v>
      </c>
      <c r="N78" s="1205">
        <v>27.20000000000001</v>
      </c>
      <c r="O78" s="1123"/>
    </row>
    <row r="79" spans="1:15" ht="20.100000000000001" customHeight="1">
      <c r="A79" s="1168">
        <v>2008</v>
      </c>
      <c r="B79" s="1168"/>
      <c r="C79" s="1197">
        <v>23.261290322580646</v>
      </c>
      <c r="D79" s="1197">
        <v>26.837931034482757</v>
      </c>
      <c r="E79" s="1197">
        <v>33.912903225806446</v>
      </c>
      <c r="F79" s="1197">
        <v>38.03</v>
      </c>
      <c r="G79" s="1197">
        <v>42.745161290322578</v>
      </c>
      <c r="H79" s="1197">
        <v>43.519999999999989</v>
      </c>
      <c r="I79" s="1197">
        <v>45.71935483870967</v>
      </c>
      <c r="J79" s="1197">
        <v>44.435483870967744</v>
      </c>
      <c r="K79" s="1197">
        <v>41.613333333333344</v>
      </c>
      <c r="L79" s="1197">
        <v>38.222580645161301</v>
      </c>
      <c r="M79" s="1197">
        <v>31.656666666666663</v>
      </c>
      <c r="N79" s="1205">
        <v>25.509677419354841</v>
      </c>
      <c r="O79" s="1123"/>
    </row>
    <row r="80" spans="1:15" ht="20.100000000000001" customHeight="1">
      <c r="A80" s="1168">
        <v>2009</v>
      </c>
      <c r="B80" s="1168"/>
      <c r="C80" s="1197">
        <v>23.180645161290325</v>
      </c>
      <c r="D80" s="1197">
        <v>29.389285714285712</v>
      </c>
      <c r="E80" s="1197">
        <v>32.441935483870964</v>
      </c>
      <c r="F80" s="1197">
        <v>35.983333333333334</v>
      </c>
      <c r="G80" s="1197">
        <v>43.780645161290323</v>
      </c>
      <c r="H80" s="1197">
        <v>44.886666666666656</v>
      </c>
      <c r="I80" s="1197">
        <v>45.241935483870975</v>
      </c>
      <c r="J80" s="1197">
        <v>44.467741935483879</v>
      </c>
      <c r="K80" s="1197">
        <v>42.096666666666664</v>
      </c>
      <c r="L80" s="1197">
        <v>37.948387096774198</v>
      </c>
      <c r="M80" s="1197">
        <v>32.589999999999996</v>
      </c>
      <c r="N80" s="1205">
        <v>26.116129032258069</v>
      </c>
      <c r="O80" s="1123"/>
    </row>
    <row r="81" spans="1:15" ht="20.100000000000001" customHeight="1" thickBot="1">
      <c r="A81" s="1168">
        <v>2010</v>
      </c>
      <c r="B81" s="1168"/>
      <c r="C81" s="1206">
        <v>26.096774193548391</v>
      </c>
      <c r="D81" s="1206">
        <v>29.12142857142857</v>
      </c>
      <c r="E81" s="1206">
        <v>34.22258064516128</v>
      </c>
      <c r="F81" s="1206">
        <v>38.013333333333335</v>
      </c>
      <c r="G81" s="1206">
        <v>42.299999999999983</v>
      </c>
      <c r="H81" s="1206">
        <v>44.713333333333331</v>
      </c>
      <c r="I81" s="1206">
        <v>45.323333333333316</v>
      </c>
      <c r="J81" s="1206">
        <v>44.167741935483875</v>
      </c>
      <c r="K81" s="1206">
        <v>42.013333333333343</v>
      </c>
      <c r="L81" s="1206">
        <v>38.064516129032263</v>
      </c>
      <c r="M81" s="1206">
        <v>30.790000000000003</v>
      </c>
      <c r="N81" s="1207">
        <v>27.106451612903228</v>
      </c>
      <c r="O81" s="1123"/>
    </row>
    <row r="82" spans="1:15" ht="15.75" thickTop="1">
      <c r="A82" s="1124" t="s">
        <v>620</v>
      </c>
      <c r="B82" s="1198"/>
      <c r="C82" s="1198"/>
      <c r="D82" s="1198"/>
      <c r="E82" s="1198"/>
      <c r="F82" s="1198"/>
      <c r="G82" s="1198"/>
      <c r="H82" s="1198"/>
      <c r="I82" s="1198"/>
      <c r="J82" s="1198"/>
      <c r="K82" s="1198"/>
      <c r="L82" s="1198"/>
      <c r="M82" s="1198"/>
    </row>
    <row r="84" spans="1:15">
      <c r="A84" s="1129"/>
      <c r="B84" s="1208"/>
      <c r="C84" s="1208"/>
      <c r="D84" s="1208"/>
      <c r="E84" s="1208"/>
      <c r="F84" s="1208"/>
      <c r="G84" s="1208"/>
      <c r="H84" s="1208"/>
      <c r="I84" s="1182"/>
      <c r="J84" s="1116" t="s">
        <v>697</v>
      </c>
      <c r="K84" s="2"/>
      <c r="L84" s="1116" t="s">
        <v>698</v>
      </c>
    </row>
    <row r="85" spans="1:15" ht="18">
      <c r="A85" s="1165" t="s">
        <v>699</v>
      </c>
      <c r="B85" s="1165"/>
      <c r="C85" s="1165"/>
      <c r="D85" s="1165"/>
      <c r="E85" s="1165"/>
      <c r="F85" s="1165"/>
      <c r="G85" s="1165"/>
      <c r="H85" s="1165"/>
      <c r="I85" s="1182"/>
      <c r="J85" s="1116" t="s">
        <v>603</v>
      </c>
      <c r="K85" s="2"/>
      <c r="L85" s="1116" t="s">
        <v>700</v>
      </c>
      <c r="M85" s="1165"/>
    </row>
    <row r="86" spans="1:15">
      <c r="A86" s="1129"/>
      <c r="B86" s="1208"/>
      <c r="C86" s="1208"/>
      <c r="D86" s="1208"/>
      <c r="E86" s="1208"/>
      <c r="F86" s="1208"/>
      <c r="G86" s="1208"/>
      <c r="H86" s="1208"/>
      <c r="I86" s="1182"/>
      <c r="J86" s="1116" t="s">
        <v>701</v>
      </c>
      <c r="K86" s="2"/>
      <c r="L86" s="1116" t="s">
        <v>702</v>
      </c>
      <c r="M86" s="1208"/>
    </row>
    <row r="87" spans="1:15" ht="18.75">
      <c r="A87" s="1170" t="s">
        <v>710</v>
      </c>
      <c r="B87" s="1209"/>
      <c r="C87" s="1209"/>
      <c r="D87" s="1209"/>
      <c r="E87" s="1209"/>
      <c r="F87" s="1209"/>
      <c r="G87" s="1208"/>
      <c r="H87" s="1208"/>
      <c r="I87" s="1208"/>
      <c r="J87" s="1208"/>
      <c r="K87" s="1208"/>
      <c r="L87" s="1208"/>
      <c r="M87" s="1208"/>
    </row>
    <row r="88" spans="1:15">
      <c r="A88" s="1210" t="s">
        <v>0</v>
      </c>
      <c r="B88" s="1210"/>
      <c r="C88" s="1211" t="s">
        <v>608</v>
      </c>
      <c r="D88" s="1211" t="s">
        <v>609</v>
      </c>
      <c r="E88" s="1211" t="s">
        <v>610</v>
      </c>
      <c r="F88" s="1211" t="s">
        <v>611</v>
      </c>
      <c r="G88" s="1211" t="s">
        <v>612</v>
      </c>
      <c r="H88" s="1211" t="s">
        <v>613</v>
      </c>
      <c r="I88" s="1211" t="s">
        <v>614</v>
      </c>
      <c r="J88" s="1211" t="s">
        <v>615</v>
      </c>
      <c r="K88" s="1211" t="s">
        <v>616</v>
      </c>
      <c r="L88" s="1211" t="s">
        <v>617</v>
      </c>
      <c r="M88" s="1211" t="s">
        <v>618</v>
      </c>
      <c r="N88" s="1211" t="s">
        <v>619</v>
      </c>
    </row>
    <row r="89" spans="1:15" ht="20.100000000000001" customHeight="1">
      <c r="A89" s="1210">
        <v>1971</v>
      </c>
      <c r="B89" s="1210"/>
      <c r="C89" s="1212">
        <v>9.3000000000000007</v>
      </c>
      <c r="D89" s="1212">
        <v>11</v>
      </c>
      <c r="E89" s="1212">
        <v>13.7</v>
      </c>
      <c r="F89" s="1212">
        <v>20.3</v>
      </c>
      <c r="G89" s="1212">
        <v>21.7</v>
      </c>
      <c r="H89" s="1212">
        <v>23.4</v>
      </c>
      <c r="I89" s="1212">
        <v>26.1</v>
      </c>
      <c r="J89" s="1212">
        <v>22.2</v>
      </c>
      <c r="K89" s="1212">
        <v>23.4</v>
      </c>
      <c r="L89" s="1212">
        <v>17.7</v>
      </c>
      <c r="M89" s="1212">
        <v>14.5</v>
      </c>
      <c r="N89" s="1212">
        <v>11.3</v>
      </c>
    </row>
    <row r="90" spans="1:15" ht="20.100000000000001" customHeight="1">
      <c r="A90" s="1210">
        <v>1972</v>
      </c>
      <c r="B90" s="1210"/>
      <c r="C90" s="1212">
        <v>12</v>
      </c>
      <c r="D90" s="1212">
        <v>9.8000000000000007</v>
      </c>
      <c r="E90" s="1212">
        <v>15</v>
      </c>
      <c r="F90" s="1212">
        <v>17.7</v>
      </c>
      <c r="G90" s="1212">
        <v>18.600000000000001</v>
      </c>
      <c r="H90" s="1212">
        <v>24.1</v>
      </c>
      <c r="I90" s="1212">
        <v>27.5</v>
      </c>
      <c r="J90" s="1212">
        <v>24.5</v>
      </c>
      <c r="K90" s="1212">
        <v>25.4</v>
      </c>
      <c r="L90" s="1212">
        <v>19.5</v>
      </c>
      <c r="M90" s="1212">
        <v>15.3</v>
      </c>
      <c r="N90" s="1212">
        <v>11.4</v>
      </c>
    </row>
    <row r="91" spans="1:15" ht="20.100000000000001" customHeight="1">
      <c r="A91" s="1210">
        <v>1973</v>
      </c>
      <c r="B91" s="1210"/>
      <c r="C91" s="1212">
        <v>9.6999999999999993</v>
      </c>
      <c r="D91" s="1212">
        <v>13.5</v>
      </c>
      <c r="E91" s="1212">
        <v>16.8</v>
      </c>
      <c r="F91" s="1212">
        <v>19.3</v>
      </c>
      <c r="G91" s="1212">
        <v>21.9</v>
      </c>
      <c r="H91" s="1212">
        <v>24.3</v>
      </c>
      <c r="I91" s="1212">
        <v>29</v>
      </c>
      <c r="J91" s="1212">
        <v>29.9</v>
      </c>
      <c r="K91" s="1212">
        <v>26.8</v>
      </c>
      <c r="L91" s="1212">
        <v>18</v>
      </c>
      <c r="M91" s="1212">
        <v>11.2</v>
      </c>
      <c r="N91" s="1212">
        <v>8.5</v>
      </c>
    </row>
    <row r="92" spans="1:15" ht="20.100000000000001" customHeight="1">
      <c r="A92" s="1210">
        <v>1974</v>
      </c>
      <c r="B92" s="1210"/>
      <c r="C92" s="1197">
        <v>8.6999999999999993</v>
      </c>
      <c r="D92" s="1197">
        <v>9</v>
      </c>
      <c r="E92" s="1197">
        <v>15.5</v>
      </c>
      <c r="F92" s="1197">
        <v>16.100000000000001</v>
      </c>
      <c r="G92" s="1197">
        <v>19.2</v>
      </c>
      <c r="H92" s="1197">
        <v>22.3</v>
      </c>
      <c r="I92" s="1197">
        <v>23.9</v>
      </c>
      <c r="J92" s="1197">
        <v>25.3</v>
      </c>
      <c r="K92" s="1197">
        <v>23.3</v>
      </c>
      <c r="L92" s="1197">
        <v>16.100000000000001</v>
      </c>
      <c r="M92" s="1197">
        <v>11.2</v>
      </c>
      <c r="N92" s="1197">
        <v>9.6999999999999993</v>
      </c>
    </row>
    <row r="93" spans="1:15" ht="20.100000000000001" customHeight="1">
      <c r="A93" s="1210">
        <v>1975</v>
      </c>
      <c r="B93" s="1210"/>
      <c r="C93" s="1197">
        <v>8.8000000000000007</v>
      </c>
      <c r="D93" s="1197">
        <v>10.199999999999999</v>
      </c>
      <c r="E93" s="1197">
        <v>11.8</v>
      </c>
      <c r="F93" s="1197">
        <v>16.100000000000001</v>
      </c>
      <c r="G93" s="1197">
        <v>20</v>
      </c>
      <c r="H93" s="1197">
        <v>22.6</v>
      </c>
      <c r="I93" s="1197">
        <v>26.4</v>
      </c>
      <c r="J93" s="1197">
        <v>26.6</v>
      </c>
      <c r="K93" s="1197">
        <v>23.3</v>
      </c>
      <c r="L93" s="1197">
        <v>15.6</v>
      </c>
      <c r="M93" s="1197">
        <v>12.1</v>
      </c>
      <c r="N93" s="1197">
        <v>9</v>
      </c>
      <c r="O93" s="1123"/>
    </row>
    <row r="94" spans="1:15" ht="20.100000000000001" customHeight="1">
      <c r="A94" s="1210">
        <v>1976</v>
      </c>
      <c r="B94" s="1210"/>
      <c r="C94" s="1197">
        <v>6.9</v>
      </c>
      <c r="D94" s="1197">
        <v>10.1</v>
      </c>
      <c r="E94" s="1197">
        <v>14.5</v>
      </c>
      <c r="F94" s="1197">
        <v>15.4</v>
      </c>
      <c r="G94" s="1197">
        <v>18.899999999999999</v>
      </c>
      <c r="H94" s="1197">
        <v>22.9</v>
      </c>
      <c r="I94" s="1197">
        <v>24.7</v>
      </c>
      <c r="J94" s="1197">
        <v>24.8</v>
      </c>
      <c r="K94" s="1197">
        <v>22.3</v>
      </c>
      <c r="L94" s="1197">
        <v>19.2</v>
      </c>
      <c r="M94" s="1197">
        <v>14.3</v>
      </c>
      <c r="N94" s="1197">
        <v>11.2</v>
      </c>
      <c r="O94" s="1123"/>
    </row>
    <row r="95" spans="1:15" ht="20.100000000000001" customHeight="1">
      <c r="A95" s="1210">
        <v>1977</v>
      </c>
      <c r="B95" s="1210"/>
      <c r="C95" s="1197">
        <v>11.2</v>
      </c>
      <c r="D95" s="1197">
        <v>9.8000000000000007</v>
      </c>
      <c r="E95" s="1197">
        <v>15.3</v>
      </c>
      <c r="F95" s="1197">
        <v>17.399999999999999</v>
      </c>
      <c r="G95" s="1197">
        <v>22.5</v>
      </c>
      <c r="H95" s="1197">
        <v>24.6</v>
      </c>
      <c r="I95" s="1197">
        <v>24.7</v>
      </c>
      <c r="J95" s="1197">
        <v>27.9</v>
      </c>
      <c r="K95" s="1197">
        <v>24.4</v>
      </c>
      <c r="L95" s="1197">
        <v>21.5</v>
      </c>
      <c r="M95" s="1197">
        <v>15.6</v>
      </c>
      <c r="N95" s="1197">
        <v>12</v>
      </c>
      <c r="O95" s="1123"/>
    </row>
    <row r="96" spans="1:15" ht="20.100000000000001" customHeight="1">
      <c r="A96" s="1210">
        <v>1978</v>
      </c>
      <c r="B96" s="1210"/>
      <c r="C96" s="1197">
        <v>10.3</v>
      </c>
      <c r="D96" s="1197">
        <v>15</v>
      </c>
      <c r="E96" s="1197">
        <v>14.6</v>
      </c>
      <c r="F96" s="1197">
        <v>19.8</v>
      </c>
      <c r="G96" s="1197">
        <v>20.2</v>
      </c>
      <c r="H96" s="1197">
        <v>24.4</v>
      </c>
      <c r="I96" s="1197">
        <v>29.1</v>
      </c>
      <c r="J96" s="1197">
        <v>27.6</v>
      </c>
      <c r="K96" s="1197">
        <v>24.4</v>
      </c>
      <c r="L96" s="1197">
        <v>18.899999999999999</v>
      </c>
      <c r="M96" s="1197">
        <v>17</v>
      </c>
      <c r="N96" s="1197">
        <v>12.4</v>
      </c>
      <c r="O96" s="1123"/>
    </row>
    <row r="97" spans="1:15" ht="20.100000000000001" customHeight="1">
      <c r="A97" s="1210">
        <v>1979</v>
      </c>
      <c r="B97" s="1210"/>
      <c r="C97" s="1197">
        <v>11</v>
      </c>
      <c r="D97" s="1197">
        <v>11.7</v>
      </c>
      <c r="E97" s="1197">
        <v>14.9</v>
      </c>
      <c r="F97" s="1197">
        <v>19.3</v>
      </c>
      <c r="G97" s="1197">
        <v>22.4</v>
      </c>
      <c r="H97" s="1197">
        <v>25.6</v>
      </c>
      <c r="I97" s="1197">
        <v>27.2</v>
      </c>
      <c r="J97" s="1197">
        <v>26.5</v>
      </c>
      <c r="K97" s="1197">
        <v>23.4</v>
      </c>
      <c r="L97" s="1197">
        <v>20.8</v>
      </c>
      <c r="M97" s="1197">
        <v>12.4</v>
      </c>
      <c r="N97" s="1197">
        <v>12.5</v>
      </c>
      <c r="O97" s="1123"/>
    </row>
    <row r="98" spans="1:15" ht="20.100000000000001" customHeight="1">
      <c r="A98" s="1210">
        <v>1980</v>
      </c>
      <c r="B98" s="1210"/>
      <c r="C98" s="1197">
        <v>9.8000000000000007</v>
      </c>
      <c r="D98" s="1197">
        <v>14.1</v>
      </c>
      <c r="E98" s="1197">
        <v>16.100000000000001</v>
      </c>
      <c r="F98" s="1197">
        <v>19.8</v>
      </c>
      <c r="G98" s="1197">
        <v>20.9</v>
      </c>
      <c r="H98" s="1197">
        <v>23.9</v>
      </c>
      <c r="I98" s="1197">
        <v>27.4</v>
      </c>
      <c r="J98" s="1197">
        <v>25.7</v>
      </c>
      <c r="K98" s="1197">
        <v>24.1</v>
      </c>
      <c r="L98" s="1197">
        <v>18.5</v>
      </c>
      <c r="M98" s="1197">
        <v>15.1</v>
      </c>
      <c r="N98" s="1197">
        <v>10.5</v>
      </c>
      <c r="O98" s="1123"/>
    </row>
    <row r="99" spans="1:15" ht="20.100000000000001" customHeight="1">
      <c r="A99" s="1210">
        <v>1981</v>
      </c>
      <c r="B99" s="1210"/>
      <c r="C99" s="1197">
        <v>12.1</v>
      </c>
      <c r="D99" s="1197">
        <v>11.7</v>
      </c>
      <c r="E99" s="1197">
        <v>14.6</v>
      </c>
      <c r="F99" s="1197">
        <v>17.600000000000001</v>
      </c>
      <c r="G99" s="1197">
        <v>26.8</v>
      </c>
      <c r="H99" s="1197">
        <v>22.2</v>
      </c>
      <c r="I99" s="1197">
        <v>26.6</v>
      </c>
      <c r="J99" s="1197">
        <v>26.7</v>
      </c>
      <c r="K99" s="1197">
        <v>24.1</v>
      </c>
      <c r="L99" s="1197">
        <v>19.600000000000001</v>
      </c>
      <c r="M99" s="1197">
        <v>13.4</v>
      </c>
      <c r="N99" s="1197">
        <v>10.5</v>
      </c>
      <c r="O99" s="1123"/>
    </row>
    <row r="100" spans="1:15" ht="20.100000000000001" customHeight="1">
      <c r="A100" s="1210">
        <v>1982</v>
      </c>
      <c r="B100" s="1210"/>
      <c r="C100" s="1197">
        <v>9.1999999999999993</v>
      </c>
      <c r="D100" s="1197">
        <v>11.1</v>
      </c>
      <c r="E100" s="1197">
        <v>15.1</v>
      </c>
      <c r="F100" s="1197">
        <v>16.8</v>
      </c>
      <c r="G100" s="1197">
        <v>21.5</v>
      </c>
      <c r="H100" s="1197">
        <v>23.4</v>
      </c>
      <c r="I100" s="1197">
        <v>24.7</v>
      </c>
      <c r="J100" s="1197">
        <v>26.5</v>
      </c>
      <c r="K100" s="1197">
        <v>22.6</v>
      </c>
      <c r="L100" s="1197">
        <v>18.8</v>
      </c>
      <c r="M100" s="1197">
        <v>14</v>
      </c>
      <c r="N100" s="1197">
        <v>10.3</v>
      </c>
      <c r="O100" s="1123"/>
    </row>
    <row r="101" spans="1:15" ht="20.100000000000001" customHeight="1">
      <c r="A101" s="1210">
        <v>1983</v>
      </c>
      <c r="B101" s="1210"/>
      <c r="C101" s="1197">
        <v>8.3000000000000007</v>
      </c>
      <c r="D101" s="1197">
        <v>10.6</v>
      </c>
      <c r="E101" s="1197">
        <v>12.4</v>
      </c>
      <c r="F101" s="1197">
        <v>17</v>
      </c>
      <c r="G101" s="1197">
        <v>21.5</v>
      </c>
      <c r="H101" s="1197">
        <v>24.5</v>
      </c>
      <c r="I101" s="1197">
        <v>27.3</v>
      </c>
      <c r="J101" s="1197">
        <v>29.9</v>
      </c>
      <c r="K101" s="1197">
        <v>25.1</v>
      </c>
      <c r="L101" s="1197">
        <v>18.7</v>
      </c>
      <c r="M101" s="1197">
        <v>14.4</v>
      </c>
      <c r="N101" s="1197">
        <v>11.3</v>
      </c>
      <c r="O101" s="1123"/>
    </row>
    <row r="102" spans="1:15" ht="20.100000000000001" customHeight="1">
      <c r="A102" s="1210">
        <v>1984</v>
      </c>
      <c r="B102" s="1210"/>
      <c r="C102" s="1197">
        <v>8.6</v>
      </c>
      <c r="D102" s="1197">
        <v>11.5</v>
      </c>
      <c r="E102" s="1197">
        <v>16.5</v>
      </c>
      <c r="F102" s="1197">
        <v>19</v>
      </c>
      <c r="G102" s="1197">
        <v>21</v>
      </c>
      <c r="H102" s="1197">
        <v>22.5</v>
      </c>
      <c r="I102" s="1197">
        <v>28</v>
      </c>
      <c r="J102" s="1197">
        <v>26</v>
      </c>
      <c r="K102" s="1197">
        <v>24.5</v>
      </c>
      <c r="L102" s="1197">
        <v>18</v>
      </c>
      <c r="M102" s="1197">
        <v>15</v>
      </c>
      <c r="N102" s="1197">
        <v>13</v>
      </c>
      <c r="O102" s="1123"/>
    </row>
    <row r="103" spans="1:15" ht="20.100000000000001" customHeight="1">
      <c r="A103" s="1210">
        <v>1985</v>
      </c>
      <c r="B103" s="1210"/>
      <c r="C103" s="1197">
        <v>12</v>
      </c>
      <c r="D103" s="1197">
        <v>9.5</v>
      </c>
      <c r="E103" s="1197">
        <v>15</v>
      </c>
      <c r="F103" s="1197">
        <v>17.5</v>
      </c>
      <c r="G103" s="1197">
        <v>21.5</v>
      </c>
      <c r="H103" s="1197">
        <v>23</v>
      </c>
      <c r="I103" s="1197">
        <v>27.5</v>
      </c>
      <c r="J103" s="1197">
        <v>28.5</v>
      </c>
      <c r="K103" s="1197">
        <v>23.5</v>
      </c>
      <c r="L103" s="1197">
        <v>19.899999999999999</v>
      </c>
      <c r="M103" s="1197">
        <v>15.5</v>
      </c>
      <c r="N103" s="1197">
        <v>12</v>
      </c>
      <c r="O103" s="1123"/>
    </row>
    <row r="104" spans="1:15" ht="20.100000000000001" customHeight="1">
      <c r="A104" s="1210">
        <v>1986</v>
      </c>
      <c r="B104" s="1210"/>
      <c r="C104" s="1197">
        <v>9</v>
      </c>
      <c r="D104" s="1197">
        <v>12</v>
      </c>
      <c r="E104" s="1197">
        <v>14</v>
      </c>
      <c r="F104" s="1197">
        <v>14</v>
      </c>
      <c r="G104" s="1197">
        <v>23</v>
      </c>
      <c r="H104" s="1197">
        <v>25</v>
      </c>
      <c r="I104" s="1197">
        <v>28</v>
      </c>
      <c r="J104" s="1197">
        <v>28.5</v>
      </c>
      <c r="K104" s="1197">
        <v>25</v>
      </c>
      <c r="L104" s="1197">
        <v>20.5</v>
      </c>
      <c r="M104" s="1197">
        <v>16</v>
      </c>
      <c r="N104" s="1197">
        <v>11</v>
      </c>
      <c r="O104" s="1123"/>
    </row>
    <row r="105" spans="1:15" ht="20.100000000000001" customHeight="1">
      <c r="A105" s="1210">
        <v>1987</v>
      </c>
      <c r="B105" s="1210"/>
      <c r="C105" s="1197">
        <v>8.9</v>
      </c>
      <c r="D105" s="1197">
        <v>12.2</v>
      </c>
      <c r="E105" s="1197">
        <v>17</v>
      </c>
      <c r="F105" s="1197">
        <v>17.5</v>
      </c>
      <c r="G105" s="1197">
        <v>23.5</v>
      </c>
      <c r="H105" s="1197">
        <v>24.5</v>
      </c>
      <c r="I105" s="1197">
        <v>27.5</v>
      </c>
      <c r="J105" s="1197">
        <v>28</v>
      </c>
      <c r="K105" s="1197">
        <v>26</v>
      </c>
      <c r="L105" s="1197">
        <v>20.5</v>
      </c>
      <c r="M105" s="1197">
        <v>14.5</v>
      </c>
      <c r="N105" s="1197">
        <v>11.5</v>
      </c>
      <c r="O105" s="1123"/>
    </row>
    <row r="106" spans="1:15" ht="20.100000000000001" customHeight="1">
      <c r="A106" s="1210">
        <v>1988</v>
      </c>
      <c r="B106" s="1210"/>
      <c r="C106" s="1197">
        <v>10</v>
      </c>
      <c r="D106" s="1197">
        <v>14</v>
      </c>
      <c r="E106" s="1197">
        <v>15</v>
      </c>
      <c r="F106" s="1197">
        <v>19.5</v>
      </c>
      <c r="G106" s="1197">
        <v>21</v>
      </c>
      <c r="H106" s="1197">
        <v>24</v>
      </c>
      <c r="I106" s="1197">
        <v>29.5</v>
      </c>
      <c r="J106" s="1197">
        <v>28.5</v>
      </c>
      <c r="K106" s="1197">
        <v>25</v>
      </c>
      <c r="L106" s="1197">
        <v>20.5</v>
      </c>
      <c r="M106" s="1197">
        <v>14.5</v>
      </c>
      <c r="N106" s="1197">
        <v>13.2</v>
      </c>
      <c r="O106" s="1123"/>
    </row>
    <row r="107" spans="1:15" ht="20.100000000000001" customHeight="1">
      <c r="A107" s="1210">
        <v>1989</v>
      </c>
      <c r="B107" s="1210"/>
      <c r="C107" s="1197">
        <v>7.7</v>
      </c>
      <c r="D107" s="1197">
        <v>12.4</v>
      </c>
      <c r="E107" s="1197">
        <v>14.5</v>
      </c>
      <c r="F107" s="1197">
        <v>18.2</v>
      </c>
      <c r="G107" s="1197">
        <v>21.4</v>
      </c>
      <c r="H107" s="1197">
        <v>25.5</v>
      </c>
      <c r="I107" s="1197">
        <v>31</v>
      </c>
      <c r="J107" s="1197">
        <v>29.2</v>
      </c>
      <c r="K107" s="1197">
        <v>25.2</v>
      </c>
      <c r="L107" s="1197">
        <v>20.6</v>
      </c>
      <c r="M107" s="1197">
        <v>16.100000000000001</v>
      </c>
      <c r="N107" s="1197">
        <v>13.2</v>
      </c>
      <c r="O107" s="1123"/>
    </row>
    <row r="108" spans="1:15" ht="20.100000000000001" customHeight="1">
      <c r="A108" s="1210">
        <v>1990</v>
      </c>
      <c r="B108" s="1210"/>
      <c r="C108" s="1197">
        <v>11</v>
      </c>
      <c r="D108" s="1197">
        <v>13.7</v>
      </c>
      <c r="E108" s="1197">
        <v>14.2</v>
      </c>
      <c r="F108" s="1197">
        <v>19.399999999999999</v>
      </c>
      <c r="G108" s="1197">
        <v>22.6</v>
      </c>
      <c r="H108" s="1197">
        <v>25.6</v>
      </c>
      <c r="I108" s="1197">
        <v>28.3</v>
      </c>
      <c r="J108" s="1197">
        <v>28.8</v>
      </c>
      <c r="K108" s="1197">
        <v>26.9</v>
      </c>
      <c r="L108" s="1197">
        <v>21.9</v>
      </c>
      <c r="M108" s="1197">
        <v>16.899999999999999</v>
      </c>
      <c r="N108" s="1197">
        <v>13.4</v>
      </c>
      <c r="O108" s="1123"/>
    </row>
    <row r="109" spans="1:15" ht="20.100000000000001" customHeight="1">
      <c r="A109" s="1210">
        <v>1991</v>
      </c>
      <c r="B109" s="1210"/>
      <c r="C109" s="1197">
        <v>13</v>
      </c>
      <c r="D109" s="1197">
        <v>13.1</v>
      </c>
      <c r="E109" s="1197">
        <v>15.7</v>
      </c>
      <c r="F109" s="1197">
        <v>20.399999999999999</v>
      </c>
      <c r="G109" s="1197">
        <v>20.6</v>
      </c>
      <c r="H109" s="1197">
        <v>26.1</v>
      </c>
      <c r="I109" s="1197">
        <v>28.5</v>
      </c>
      <c r="J109" s="1197">
        <v>29.8</v>
      </c>
      <c r="K109" s="1197">
        <v>26.2</v>
      </c>
      <c r="L109" s="1197">
        <v>21</v>
      </c>
      <c r="M109" s="1197">
        <v>15.4</v>
      </c>
      <c r="N109" s="1197">
        <v>14.3</v>
      </c>
      <c r="O109" s="1123"/>
    </row>
    <row r="110" spans="1:15" ht="20.100000000000001" customHeight="1">
      <c r="A110" s="1210">
        <v>1992</v>
      </c>
      <c r="B110" s="1210"/>
      <c r="C110" s="1197">
        <v>11.5</v>
      </c>
      <c r="D110" s="1197">
        <v>12.4</v>
      </c>
      <c r="E110" s="1197">
        <v>13.6</v>
      </c>
      <c r="F110" s="1197">
        <v>18.100000000000001</v>
      </c>
      <c r="G110" s="1197">
        <v>24</v>
      </c>
      <c r="H110" s="1197">
        <v>24.8</v>
      </c>
      <c r="I110" s="1197">
        <v>27.3</v>
      </c>
      <c r="J110" s="1197">
        <v>28</v>
      </c>
      <c r="K110" s="1197">
        <v>25.2</v>
      </c>
      <c r="L110" s="1197">
        <v>20.7</v>
      </c>
      <c r="M110" s="1197">
        <v>15.9</v>
      </c>
      <c r="N110" s="1197">
        <v>14.7</v>
      </c>
      <c r="O110" s="1123"/>
    </row>
    <row r="111" spans="1:15" ht="20.100000000000001" customHeight="1">
      <c r="A111" s="1210">
        <v>1993</v>
      </c>
      <c r="B111" s="1210"/>
      <c r="C111" s="1197">
        <v>11.8</v>
      </c>
      <c r="D111" s="1197">
        <v>14.4</v>
      </c>
      <c r="E111" s="1197">
        <v>16.2</v>
      </c>
      <c r="F111" s="1197">
        <v>19.2</v>
      </c>
      <c r="G111" s="1197">
        <v>22.3</v>
      </c>
      <c r="H111" s="1197">
        <v>25.1</v>
      </c>
      <c r="I111" s="1197">
        <v>28.4</v>
      </c>
      <c r="J111" s="1197">
        <v>28.5</v>
      </c>
      <c r="K111" s="1197">
        <v>25.6</v>
      </c>
      <c r="L111" s="1197">
        <v>20.9</v>
      </c>
      <c r="M111" s="1197">
        <v>16.399999999999999</v>
      </c>
      <c r="N111" s="1197">
        <v>12.4</v>
      </c>
      <c r="O111" s="1123"/>
    </row>
    <row r="112" spans="1:15">
      <c r="A112" s="1213" t="s">
        <v>704</v>
      </c>
      <c r="B112" s="1182"/>
      <c r="C112" s="1182"/>
      <c r="D112" s="1182"/>
      <c r="E112" s="1182"/>
      <c r="F112" s="1182"/>
      <c r="G112" s="1182"/>
      <c r="H112" s="1182"/>
      <c r="I112" s="1182"/>
      <c r="J112" s="1182"/>
      <c r="K112" s="1182"/>
      <c r="L112" s="1214"/>
      <c r="M112" s="1214"/>
    </row>
    <row r="113" spans="1:15" ht="15.75">
      <c r="A113" s="1110"/>
      <c r="B113" s="1215"/>
      <c r="C113" s="1215"/>
      <c r="D113" s="1215"/>
      <c r="E113" s="1215"/>
      <c r="F113" s="1208"/>
      <c r="G113" s="1208"/>
      <c r="H113" s="1208"/>
      <c r="I113" s="1208"/>
      <c r="J113" s="1193"/>
    </row>
    <row r="114" spans="1:15" ht="15.75">
      <c r="A114" s="1110"/>
      <c r="B114" s="1193"/>
      <c r="C114" s="1193"/>
      <c r="D114" s="1193"/>
      <c r="E114" s="1193"/>
      <c r="F114" s="1208"/>
      <c r="G114" s="1208"/>
      <c r="H114" s="1208"/>
      <c r="I114" s="1208"/>
      <c r="J114" s="1116" t="s">
        <v>600</v>
      </c>
      <c r="L114" s="1116" t="s">
        <v>705</v>
      </c>
    </row>
    <row r="115" spans="1:15" ht="18">
      <c r="A115" s="1165" t="s">
        <v>145</v>
      </c>
      <c r="B115" s="1165"/>
      <c r="C115" s="1165"/>
      <c r="D115" s="1165"/>
      <c r="E115" s="1165"/>
      <c r="F115" s="1165"/>
      <c r="G115" s="1165"/>
      <c r="H115" s="1165"/>
      <c r="I115" s="1165"/>
      <c r="J115" s="1116" t="s">
        <v>603</v>
      </c>
      <c r="L115" s="1116" t="s">
        <v>706</v>
      </c>
      <c r="M115" s="1165"/>
    </row>
    <row r="116" spans="1:15" ht="18.75">
      <c r="A116" s="12"/>
      <c r="B116" s="1202"/>
      <c r="C116" s="1202"/>
      <c r="D116" s="1202"/>
      <c r="E116" s="1202"/>
      <c r="F116" s="1202"/>
      <c r="G116" s="1202"/>
      <c r="H116" s="1202"/>
      <c r="I116" s="1202"/>
      <c r="J116" s="1116" t="s">
        <v>707</v>
      </c>
      <c r="L116" s="1116" t="s">
        <v>708</v>
      </c>
      <c r="M116" s="1202"/>
    </row>
    <row r="117" spans="1:15" ht="15.75">
      <c r="A117" s="1118" t="s">
        <v>711</v>
      </c>
      <c r="B117" s="1118"/>
      <c r="C117" s="1118"/>
      <c r="D117" s="1118"/>
      <c r="E117" s="1118"/>
      <c r="F117" s="1118"/>
      <c r="G117" s="1118"/>
      <c r="H117" s="1118"/>
      <c r="I117" s="1118"/>
      <c r="J117" s="1118"/>
      <c r="K117" s="1118"/>
      <c r="L117" s="1182"/>
      <c r="M117" s="1182"/>
    </row>
    <row r="118" spans="1:15">
      <c r="A118" s="1166" t="s">
        <v>0</v>
      </c>
      <c r="B118" s="1166"/>
      <c r="C118" s="1216" t="s">
        <v>608</v>
      </c>
      <c r="D118" s="1216" t="s">
        <v>609</v>
      </c>
      <c r="E118" s="1216" t="s">
        <v>610</v>
      </c>
      <c r="F118" s="1216" t="s">
        <v>611</v>
      </c>
      <c r="G118" s="1216" t="s">
        <v>612</v>
      </c>
      <c r="H118" s="1216" t="s">
        <v>613</v>
      </c>
      <c r="I118" s="1216" t="s">
        <v>614</v>
      </c>
      <c r="J118" s="1216" t="s">
        <v>615</v>
      </c>
      <c r="K118" s="1216" t="s">
        <v>616</v>
      </c>
      <c r="L118" s="1216" t="s">
        <v>617</v>
      </c>
      <c r="M118" s="1216" t="s">
        <v>618</v>
      </c>
      <c r="N118" s="1216" t="s">
        <v>619</v>
      </c>
    </row>
    <row r="119" spans="1:15" ht="20.100000000000001" customHeight="1">
      <c r="A119" s="1166">
        <v>1994</v>
      </c>
      <c r="B119" s="1166"/>
      <c r="C119" s="1204" t="s">
        <v>99</v>
      </c>
      <c r="D119" s="1204" t="s">
        <v>99</v>
      </c>
      <c r="E119" s="1204" t="s">
        <v>99</v>
      </c>
      <c r="F119" s="1204" t="s">
        <v>99</v>
      </c>
      <c r="G119" s="1217">
        <v>24.800000000000008</v>
      </c>
      <c r="H119" s="1217">
        <v>26.926666666666669</v>
      </c>
      <c r="I119" s="1217">
        <v>28.490322580645159</v>
      </c>
      <c r="J119" s="1217">
        <v>30.119354838709683</v>
      </c>
      <c r="K119" s="1217">
        <v>26.093333333333327</v>
      </c>
      <c r="L119" s="1217">
        <v>23.045161290322575</v>
      </c>
      <c r="M119" s="1217">
        <v>19.613333333333337</v>
      </c>
      <c r="N119" s="1217">
        <v>13.390322580645163</v>
      </c>
    </row>
    <row r="120" spans="1:15" ht="20.100000000000001" customHeight="1">
      <c r="A120" s="1166">
        <v>1995</v>
      </c>
      <c r="B120" s="1166"/>
      <c r="C120" s="1217">
        <v>12.71935483870968</v>
      </c>
      <c r="D120" s="1217">
        <v>13.84642857142857</v>
      </c>
      <c r="E120" s="1217">
        <v>15.738709677419356</v>
      </c>
      <c r="F120" s="1217">
        <v>19.816666666666666</v>
      </c>
      <c r="G120" s="1217">
        <v>23.754838709677422</v>
      </c>
      <c r="H120" s="1217">
        <v>25.716666666666661</v>
      </c>
      <c r="I120" s="1217">
        <v>26.535483870967738</v>
      </c>
      <c r="J120" s="1217">
        <v>30.20645161290323</v>
      </c>
      <c r="K120" s="1217">
        <v>26.236666666666665</v>
      </c>
      <c r="L120" s="1217">
        <v>23.316129032258068</v>
      </c>
      <c r="M120" s="1217">
        <v>17.776666666666667</v>
      </c>
      <c r="N120" s="1217">
        <v>15.95483870967742</v>
      </c>
    </row>
    <row r="121" spans="1:15" ht="20.100000000000001" customHeight="1">
      <c r="A121" s="1166">
        <v>1996</v>
      </c>
      <c r="B121" s="1166"/>
      <c r="C121" s="1217">
        <v>13.883870967741935</v>
      </c>
      <c r="D121" s="1217">
        <v>14.931034482758623</v>
      </c>
      <c r="E121" s="1217">
        <v>18.193548387096783</v>
      </c>
      <c r="F121" s="1217">
        <v>20.513333333333332</v>
      </c>
      <c r="G121" s="1217">
        <v>26.012903225806451</v>
      </c>
      <c r="H121" s="1217">
        <v>27.990000000000002</v>
      </c>
      <c r="I121" s="1217">
        <v>30.919354838709673</v>
      </c>
      <c r="J121" s="1217">
        <v>29.612903225806445</v>
      </c>
      <c r="K121" s="1217">
        <v>26.403333333333332</v>
      </c>
      <c r="L121" s="1217">
        <v>21.712903225806453</v>
      </c>
      <c r="M121" s="1217">
        <v>17.16</v>
      </c>
      <c r="N121" s="1217">
        <v>13.061290322580648</v>
      </c>
    </row>
    <row r="122" spans="1:15" ht="20.100000000000001" customHeight="1">
      <c r="A122" s="1166">
        <v>1997</v>
      </c>
      <c r="B122" s="1166"/>
      <c r="C122" s="1217">
        <v>11.761290322580646</v>
      </c>
      <c r="D122" s="1217">
        <v>13.939285714285715</v>
      </c>
      <c r="E122" s="1217">
        <v>16.125806451612906</v>
      </c>
      <c r="F122" s="1217">
        <v>19.083333333333332</v>
      </c>
      <c r="G122" s="1217">
        <v>23.548387096774196</v>
      </c>
      <c r="H122" s="1217">
        <v>27.803333333333331</v>
      </c>
      <c r="I122" s="1217">
        <v>28.677419354838708</v>
      </c>
      <c r="J122" s="1217">
        <v>28.506451612903223</v>
      </c>
      <c r="K122" s="1217">
        <v>27</v>
      </c>
      <c r="L122" s="1217">
        <v>23.974193548387102</v>
      </c>
      <c r="M122" s="1217">
        <v>18.809999999999999</v>
      </c>
      <c r="N122" s="1217">
        <v>14.464516129032265</v>
      </c>
    </row>
    <row r="123" spans="1:15" ht="20.100000000000001" customHeight="1">
      <c r="A123" s="1166">
        <v>1998</v>
      </c>
      <c r="B123" s="1166"/>
      <c r="C123" s="1217">
        <v>12.919354838709676</v>
      </c>
      <c r="D123" s="1217">
        <v>14.653571428571434</v>
      </c>
      <c r="E123" s="1217">
        <v>18.058064516129033</v>
      </c>
      <c r="F123" s="1217">
        <v>21.210000000000004</v>
      </c>
      <c r="G123" s="1217">
        <v>25.935483870967733</v>
      </c>
      <c r="H123" s="1217">
        <v>29.936666666666664</v>
      </c>
      <c r="I123" s="1217">
        <v>30.948387096774194</v>
      </c>
      <c r="J123" s="1217">
        <v>30.741935483870964</v>
      </c>
      <c r="K123" s="1217">
        <v>28.339999999999993</v>
      </c>
      <c r="L123" s="1217">
        <v>24.706451612903226</v>
      </c>
      <c r="M123" s="1217">
        <v>18.533333333333335</v>
      </c>
      <c r="N123" s="1217">
        <v>16.141935483870967</v>
      </c>
    </row>
    <row r="124" spans="1:15" ht="20.100000000000001" customHeight="1">
      <c r="A124" s="1166">
        <v>1999</v>
      </c>
      <c r="B124" s="1166"/>
      <c r="C124" s="1217">
        <v>12.900000000000004</v>
      </c>
      <c r="D124" s="1217">
        <v>16.453571428571429</v>
      </c>
      <c r="E124" s="1217">
        <v>16.048387096774192</v>
      </c>
      <c r="F124" s="1217">
        <v>21.37</v>
      </c>
      <c r="G124" s="1217">
        <v>24.332258064516132</v>
      </c>
      <c r="H124" s="1217">
        <v>28.406666666666663</v>
      </c>
      <c r="I124" s="1217">
        <v>29.690322580645166</v>
      </c>
      <c r="J124" s="1217">
        <v>31.400000000000002</v>
      </c>
      <c r="K124" s="1217">
        <v>27.523333333333333</v>
      </c>
      <c r="L124" s="1217">
        <v>23.080645161290324</v>
      </c>
      <c r="M124" s="1217">
        <v>19.260000000000002</v>
      </c>
      <c r="N124" s="1217">
        <v>14.100000000000001</v>
      </c>
    </row>
    <row r="125" spans="1:15" ht="20.100000000000001" customHeight="1">
      <c r="A125" s="1166">
        <v>2000</v>
      </c>
      <c r="B125" s="1166"/>
      <c r="C125" s="1217">
        <v>13.329032258064515</v>
      </c>
      <c r="D125" s="1217">
        <v>13.103448275862069</v>
      </c>
      <c r="E125" s="1217">
        <v>15.167741935483869</v>
      </c>
      <c r="F125" s="1217">
        <v>23.006666666666668</v>
      </c>
      <c r="G125" s="1217">
        <v>23.79032258064516</v>
      </c>
      <c r="H125" s="1217">
        <v>26.316666666666666</v>
      </c>
      <c r="I125" s="1217">
        <v>30.467741935483875</v>
      </c>
      <c r="J125" s="1217">
        <v>30.57741935483871</v>
      </c>
      <c r="K125" s="1217">
        <v>27.006666666666664</v>
      </c>
      <c r="L125" s="1217">
        <v>23.290322580645157</v>
      </c>
      <c r="M125" s="1217">
        <v>19.05</v>
      </c>
      <c r="N125" s="1217">
        <v>14.009677419354839</v>
      </c>
      <c r="O125" s="1123"/>
    </row>
    <row r="126" spans="1:15" ht="20.100000000000001" customHeight="1">
      <c r="A126" s="1166">
        <v>2001</v>
      </c>
      <c r="B126" s="1166"/>
      <c r="C126" s="1217">
        <v>10.841935483870964</v>
      </c>
      <c r="D126" s="1217">
        <v>12.685714285714287</v>
      </c>
      <c r="E126" s="1217">
        <v>16.335483870967742</v>
      </c>
      <c r="F126" s="1217">
        <v>20.126666666666665</v>
      </c>
      <c r="G126" s="1217">
        <v>25.56774193548387</v>
      </c>
      <c r="H126" s="1217">
        <v>27.296666666666667</v>
      </c>
      <c r="I126" s="1217">
        <v>30.332258064516129</v>
      </c>
      <c r="J126" s="1217">
        <v>29.993548387096769</v>
      </c>
      <c r="K126" s="1217">
        <v>26.929999999999996</v>
      </c>
      <c r="L126" s="1217">
        <v>23.412903225806449</v>
      </c>
      <c r="M126" s="1217">
        <v>18.053333333333335</v>
      </c>
      <c r="N126" s="1217">
        <v>17.406451612903226</v>
      </c>
      <c r="O126" s="1123"/>
    </row>
    <row r="127" spans="1:15" ht="20.100000000000001" customHeight="1">
      <c r="A127" s="1166">
        <v>2002</v>
      </c>
      <c r="B127" s="1166"/>
      <c r="C127" s="1217">
        <v>13.154838709677417</v>
      </c>
      <c r="D127" s="1217">
        <v>13.239285714285714</v>
      </c>
      <c r="E127" s="1217">
        <v>18.067741935483873</v>
      </c>
      <c r="F127" s="1217">
        <v>20.616666666666671</v>
      </c>
      <c r="G127" s="1217">
        <v>25.977419354838702</v>
      </c>
      <c r="H127" s="1217">
        <v>27.84333333333333</v>
      </c>
      <c r="I127" s="1217">
        <v>28.822580645161292</v>
      </c>
      <c r="J127" s="1217">
        <v>29.164516129032258</v>
      </c>
      <c r="K127" s="1217">
        <v>27.076666666666664</v>
      </c>
      <c r="L127" s="1217">
        <v>23.545161290322586</v>
      </c>
      <c r="M127" s="1217">
        <v>18.176666666666669</v>
      </c>
      <c r="N127" s="1217">
        <v>14.790322580645165</v>
      </c>
      <c r="O127" s="1123"/>
    </row>
    <row r="128" spans="1:15" ht="20.100000000000001" customHeight="1">
      <c r="A128" s="1166">
        <v>2003</v>
      </c>
      <c r="B128" s="1166"/>
      <c r="C128" s="1217">
        <v>12.148387096774194</v>
      </c>
      <c r="D128" s="1217">
        <v>15.742857142857146</v>
      </c>
      <c r="E128" s="1217">
        <v>18.538709677419352</v>
      </c>
      <c r="F128" s="1217">
        <v>21.423333333333339</v>
      </c>
      <c r="G128" s="1217">
        <v>25.096774193548384</v>
      </c>
      <c r="H128" s="1217">
        <v>27.476666666666667</v>
      </c>
      <c r="I128" s="1217">
        <v>29.887096774193544</v>
      </c>
      <c r="J128" s="1217">
        <v>30.71612903225807</v>
      </c>
      <c r="K128" s="1217">
        <v>27.913333333333338</v>
      </c>
      <c r="L128" s="1217">
        <v>23.251612903225805</v>
      </c>
      <c r="M128" s="1217">
        <v>18.37</v>
      </c>
      <c r="N128" s="1217">
        <v>14.8258064516129</v>
      </c>
      <c r="O128" s="1123"/>
    </row>
    <row r="129" spans="1:15" ht="20.100000000000001" customHeight="1">
      <c r="A129" s="1166">
        <v>2004</v>
      </c>
      <c r="B129" s="1166"/>
      <c r="C129" s="1217">
        <v>14.119354838709677</v>
      </c>
      <c r="D129" s="1217">
        <v>14.372413793103446</v>
      </c>
      <c r="E129" s="1217">
        <v>17.522580645161288</v>
      </c>
      <c r="F129" s="1217">
        <v>22.166666666666671</v>
      </c>
      <c r="G129" s="1217">
        <v>24.535483870967742</v>
      </c>
      <c r="H129" s="1217">
        <v>27.003333333333327</v>
      </c>
      <c r="I129" s="1217">
        <v>29.467741935483872</v>
      </c>
      <c r="J129" s="1217">
        <v>29.319354838709685</v>
      </c>
      <c r="K129" s="1217">
        <v>26.706666666666663</v>
      </c>
      <c r="L129" s="1217">
        <v>23.06129032258065</v>
      </c>
      <c r="M129" s="1217">
        <v>19.00333333333333</v>
      </c>
      <c r="N129" s="1217">
        <v>14.593548387096773</v>
      </c>
      <c r="O129" s="1123"/>
    </row>
    <row r="130" spans="1:15" ht="20.100000000000001" customHeight="1">
      <c r="A130" s="1166">
        <v>2005</v>
      </c>
      <c r="B130" s="1166"/>
      <c r="C130" s="1217">
        <v>12.680645161290325</v>
      </c>
      <c r="D130" s="1217">
        <v>14.525000000000002</v>
      </c>
      <c r="E130" s="1217">
        <v>17.580645161290327</v>
      </c>
      <c r="F130" s="1217">
        <v>21.933333333333334</v>
      </c>
      <c r="G130" s="1217">
        <v>25.2</v>
      </c>
      <c r="H130" s="1217">
        <v>27.023333333333333</v>
      </c>
      <c r="I130" s="1217">
        <v>28.670967741935492</v>
      </c>
      <c r="J130" s="1217">
        <v>29.477419354838709</v>
      </c>
      <c r="K130" s="1217">
        <v>26.72666666666667</v>
      </c>
      <c r="L130" s="1217">
        <v>23.432258064516127</v>
      </c>
      <c r="M130" s="1217">
        <v>19.643333333333334</v>
      </c>
      <c r="N130" s="1217">
        <v>15.383870967741933</v>
      </c>
      <c r="O130" s="1123"/>
    </row>
    <row r="131" spans="1:15" ht="20.100000000000001" customHeight="1">
      <c r="A131" s="1166">
        <v>2006</v>
      </c>
      <c r="B131" s="1166"/>
      <c r="C131" s="1217">
        <v>12.183870967741932</v>
      </c>
      <c r="D131" s="1217">
        <v>16.332142857142859</v>
      </c>
      <c r="E131" s="1217">
        <v>16.554838709677416</v>
      </c>
      <c r="F131" s="1217">
        <v>21.003333333333327</v>
      </c>
      <c r="G131" s="1217">
        <v>25.164516129032254</v>
      </c>
      <c r="H131" s="1217">
        <v>28.446666666666665</v>
      </c>
      <c r="I131" s="1217">
        <v>29.519354838709678</v>
      </c>
      <c r="J131" s="1217">
        <v>30.990322580645163</v>
      </c>
      <c r="K131" s="1217">
        <v>26.853333333333335</v>
      </c>
      <c r="L131" s="1217">
        <v>24.316129032258068</v>
      </c>
      <c r="M131" s="1217">
        <v>19.25</v>
      </c>
      <c r="N131" s="1217">
        <v>13.57741935483871</v>
      </c>
      <c r="O131" s="1123"/>
    </row>
    <row r="132" spans="1:15" ht="20.100000000000001" customHeight="1">
      <c r="A132" s="1166">
        <v>2007</v>
      </c>
      <c r="B132" s="1166"/>
      <c r="C132" s="1217">
        <v>11.403225806451617</v>
      </c>
      <c r="D132" s="1217">
        <v>14.12142857142857</v>
      </c>
      <c r="E132" s="1217">
        <v>16.741935483870972</v>
      </c>
      <c r="F132" s="1217">
        <v>23.04333333333334</v>
      </c>
      <c r="G132" s="1217">
        <v>26.480645161290326</v>
      </c>
      <c r="H132" s="1217">
        <v>28.953333333333333</v>
      </c>
      <c r="I132" s="1217">
        <v>29.167741935483868</v>
      </c>
      <c r="J132" s="1217">
        <v>31.022580645161291</v>
      </c>
      <c r="K132" s="1217">
        <v>27.336666666666666</v>
      </c>
      <c r="L132" s="1217">
        <v>22.203225806451613</v>
      </c>
      <c r="M132" s="1217">
        <v>18.653333333333332</v>
      </c>
      <c r="N132" s="1217">
        <v>14.593548387096773</v>
      </c>
      <c r="O132" s="1123"/>
    </row>
    <row r="133" spans="1:15" ht="20.100000000000001" customHeight="1">
      <c r="A133" s="1166">
        <v>2008</v>
      </c>
      <c r="B133" s="1166"/>
      <c r="C133" s="1217">
        <v>11.993548387096775</v>
      </c>
      <c r="D133" s="1217">
        <v>12.634482758620688</v>
      </c>
      <c r="E133" s="1217">
        <v>16.377419354838707</v>
      </c>
      <c r="F133" s="1217">
        <v>20.663333333333334</v>
      </c>
      <c r="G133" s="1217">
        <v>26.654838709677417</v>
      </c>
      <c r="H133" s="1217">
        <v>26.960000000000004</v>
      </c>
      <c r="I133" s="1217">
        <v>30.448387096774198</v>
      </c>
      <c r="J133" s="1217">
        <v>30.796774193548387</v>
      </c>
      <c r="K133" s="1217">
        <v>26.896666666666672</v>
      </c>
      <c r="L133" s="1217">
        <v>23.987096774193549</v>
      </c>
      <c r="M133" s="1217">
        <v>18.863333333333337</v>
      </c>
      <c r="N133" s="1217">
        <v>11.8</v>
      </c>
      <c r="O133" s="1123"/>
    </row>
    <row r="134" spans="1:15" ht="20.100000000000001" customHeight="1">
      <c r="A134" s="1166">
        <v>2009</v>
      </c>
      <c r="B134" s="1166"/>
      <c r="C134" s="1217">
        <v>11.403225806451612</v>
      </c>
      <c r="D134" s="1217">
        <v>15.621428571428572</v>
      </c>
      <c r="E134" s="1217">
        <v>18.158064516129031</v>
      </c>
      <c r="F134" s="1217">
        <v>21.213333333333335</v>
      </c>
      <c r="G134" s="1217">
        <v>26.41935483870968</v>
      </c>
      <c r="H134" s="1217">
        <v>27.883333333333336</v>
      </c>
      <c r="I134" s="1217">
        <v>28.896774193548389</v>
      </c>
      <c r="J134" s="1217">
        <v>30.345161290322576</v>
      </c>
      <c r="K134" s="1217">
        <v>26.639999999999997</v>
      </c>
      <c r="L134" s="1217">
        <v>23.483870967741939</v>
      </c>
      <c r="M134" s="1217">
        <v>19.019999999999996</v>
      </c>
      <c r="N134" s="1217">
        <v>15.72258064516129</v>
      </c>
      <c r="O134" s="1123"/>
    </row>
    <row r="135" spans="1:15" ht="20.100000000000001" customHeight="1">
      <c r="A135" s="1166">
        <v>2010</v>
      </c>
      <c r="B135" s="1166"/>
      <c r="C135" s="1217">
        <v>12.7</v>
      </c>
      <c r="D135" s="1217">
        <v>15.328571428571433</v>
      </c>
      <c r="E135" s="1217">
        <v>17.951612903225808</v>
      </c>
      <c r="F135" s="1217">
        <v>22.063333333333333</v>
      </c>
      <c r="G135" s="1217">
        <v>25.987096774193549</v>
      </c>
      <c r="H135" s="1217">
        <v>29.173333333333336</v>
      </c>
      <c r="I135" s="1217">
        <v>30.7258064516129</v>
      </c>
      <c r="J135" s="1217">
        <v>31.348387096774196</v>
      </c>
      <c r="K135" s="1217">
        <v>28.079999999999991</v>
      </c>
      <c r="L135" s="1217">
        <v>24.454838709677418</v>
      </c>
      <c r="M135" s="1217">
        <v>18.936666666666664</v>
      </c>
      <c r="N135" s="1217">
        <v>13.996774193548386</v>
      </c>
      <c r="O135" s="1123"/>
    </row>
    <row r="136" spans="1:15">
      <c r="A136" s="1218" t="s">
        <v>620</v>
      </c>
      <c r="B136" s="1182"/>
      <c r="C136" s="1182"/>
      <c r="D136" s="1182"/>
      <c r="E136" s="1182"/>
      <c r="F136" s="1182"/>
      <c r="G136" s="1182"/>
      <c r="H136" s="1182"/>
      <c r="I136" s="1182"/>
      <c r="J136" s="1182"/>
      <c r="K136" s="1182"/>
      <c r="L136" s="1182"/>
      <c r="M136" s="1182"/>
    </row>
    <row r="138" spans="1:15">
      <c r="A138" s="1112"/>
      <c r="B138" s="1191"/>
      <c r="C138" s="1191"/>
      <c r="D138" s="1191"/>
      <c r="E138" s="1191"/>
      <c r="F138" s="1191"/>
      <c r="G138" s="1191"/>
      <c r="H138" s="1191"/>
      <c r="I138" s="1191"/>
      <c r="J138" s="1191"/>
      <c r="K138" s="1116" t="s">
        <v>697</v>
      </c>
      <c r="M138" s="1116" t="s">
        <v>698</v>
      </c>
    </row>
    <row r="139" spans="1:15" ht="15" customHeight="1">
      <c r="A139" s="1115" t="s">
        <v>699</v>
      </c>
      <c r="B139" s="1115"/>
      <c r="C139" s="1115"/>
      <c r="D139" s="1115"/>
      <c r="E139" s="1115"/>
      <c r="F139" s="1115"/>
      <c r="G139" s="1115"/>
      <c r="H139" s="1115"/>
      <c r="K139" s="1116" t="s">
        <v>603</v>
      </c>
      <c r="M139" s="1116" t="s">
        <v>700</v>
      </c>
      <c r="N139" s="1112"/>
    </row>
    <row r="140" spans="1:15">
      <c r="A140" s="1112"/>
      <c r="B140" s="1191"/>
      <c r="C140" s="1191"/>
      <c r="D140" s="1191"/>
      <c r="E140" s="1191"/>
      <c r="F140" s="1191"/>
      <c r="G140" s="1191"/>
      <c r="H140" s="1191"/>
      <c r="I140" s="1191"/>
      <c r="J140" s="1191"/>
      <c r="K140" s="1116" t="s">
        <v>701</v>
      </c>
      <c r="M140" s="1116" t="s">
        <v>702</v>
      </c>
      <c r="N140" s="1112"/>
    </row>
    <row r="141" spans="1:15" ht="21" customHeight="1" thickBot="1">
      <c r="A141" s="1136" t="s">
        <v>712</v>
      </c>
      <c r="B141" s="1136"/>
      <c r="C141" s="1136"/>
      <c r="D141" s="1136"/>
      <c r="E141" s="1136"/>
      <c r="F141" s="1136"/>
      <c r="G141" s="1136"/>
      <c r="H141" s="1136"/>
      <c r="I141" s="1136"/>
      <c r="J141" s="1136"/>
      <c r="K141" s="1136"/>
      <c r="L141" s="1136"/>
      <c r="M141" s="1136"/>
      <c r="N141" s="1141"/>
    </row>
    <row r="142" spans="1:15" ht="16.5" thickTop="1">
      <c r="A142" s="1219" t="s">
        <v>0</v>
      </c>
      <c r="B142" s="1220" t="s">
        <v>629</v>
      </c>
      <c r="C142" s="1195" t="s">
        <v>608</v>
      </c>
      <c r="D142" s="1195" t="s">
        <v>609</v>
      </c>
      <c r="E142" s="1195" t="s">
        <v>610</v>
      </c>
      <c r="F142" s="1195" t="s">
        <v>611</v>
      </c>
      <c r="G142" s="1195" t="s">
        <v>612</v>
      </c>
      <c r="H142" s="1195" t="s">
        <v>613</v>
      </c>
      <c r="I142" s="1195" t="s">
        <v>614</v>
      </c>
      <c r="J142" s="1195" t="s">
        <v>615</v>
      </c>
      <c r="K142" s="1195" t="s">
        <v>616</v>
      </c>
      <c r="L142" s="1195" t="s">
        <v>617</v>
      </c>
      <c r="M142" s="1195" t="s">
        <v>618</v>
      </c>
      <c r="N142" s="1221" t="s">
        <v>619</v>
      </c>
    </row>
    <row r="143" spans="1:15" ht="20.100000000000001" customHeight="1">
      <c r="A143" s="1120">
        <v>1971</v>
      </c>
      <c r="B143" s="1222" t="s">
        <v>630</v>
      </c>
      <c r="C143" s="1223">
        <v>26.5</v>
      </c>
      <c r="D143" s="1223">
        <v>27.2</v>
      </c>
      <c r="E143" s="1223">
        <v>31.8</v>
      </c>
      <c r="F143" s="1223">
        <v>36</v>
      </c>
      <c r="G143" s="1223">
        <v>41</v>
      </c>
      <c r="H143" s="1223">
        <v>41.9</v>
      </c>
      <c r="I143" s="1223">
        <v>44.8</v>
      </c>
      <c r="J143" s="1223">
        <v>43</v>
      </c>
      <c r="K143" s="1223">
        <v>40.1</v>
      </c>
      <c r="L143" s="1223">
        <v>36.6</v>
      </c>
      <c r="M143" s="1223">
        <v>30.7</v>
      </c>
      <c r="N143" s="1224">
        <v>26.7</v>
      </c>
    </row>
    <row r="144" spans="1:15" ht="20.100000000000001" customHeight="1">
      <c r="A144" s="1120"/>
      <c r="B144" s="1225" t="s">
        <v>631</v>
      </c>
      <c r="C144" s="1223">
        <v>9.3000000000000007</v>
      </c>
      <c r="D144" s="1223">
        <v>11</v>
      </c>
      <c r="E144" s="1223">
        <v>13.7</v>
      </c>
      <c r="F144" s="1223">
        <v>20.3</v>
      </c>
      <c r="G144" s="1223">
        <v>21.7</v>
      </c>
      <c r="H144" s="1223">
        <v>23.4</v>
      </c>
      <c r="I144" s="1223">
        <v>26.1</v>
      </c>
      <c r="J144" s="1223">
        <v>22.2</v>
      </c>
      <c r="K144" s="1223">
        <v>23.4</v>
      </c>
      <c r="L144" s="1223">
        <v>17.7</v>
      </c>
      <c r="M144" s="1223">
        <v>14.5</v>
      </c>
      <c r="N144" s="1224">
        <v>11.3</v>
      </c>
    </row>
    <row r="145" spans="1:14">
      <c r="A145" s="1120">
        <v>1972</v>
      </c>
      <c r="B145" s="1222" t="s">
        <v>630</v>
      </c>
      <c r="C145" s="1223">
        <v>24.4</v>
      </c>
      <c r="D145" s="1223">
        <v>23.6</v>
      </c>
      <c r="E145" s="1223">
        <v>28.5</v>
      </c>
      <c r="F145" s="1223">
        <v>33.200000000000003</v>
      </c>
      <c r="G145" s="1223">
        <v>37.799999999999997</v>
      </c>
      <c r="H145" s="1223">
        <v>44.4</v>
      </c>
      <c r="I145" s="1223">
        <v>43.8</v>
      </c>
      <c r="J145" s="1223">
        <v>45.2</v>
      </c>
      <c r="K145" s="1223">
        <v>42.1</v>
      </c>
      <c r="L145" s="1223">
        <v>38.200000000000003</v>
      </c>
      <c r="M145" s="1223">
        <v>32.1</v>
      </c>
      <c r="N145" s="1224">
        <v>25.2</v>
      </c>
    </row>
    <row r="146" spans="1:14">
      <c r="A146" s="1120"/>
      <c r="B146" s="1222" t="s">
        <v>631</v>
      </c>
      <c r="C146" s="1223">
        <v>12</v>
      </c>
      <c r="D146" s="1223">
        <v>9.8000000000000007</v>
      </c>
      <c r="E146" s="1223">
        <v>15</v>
      </c>
      <c r="F146" s="1223">
        <v>17.7</v>
      </c>
      <c r="G146" s="1223">
        <v>18.600000000000001</v>
      </c>
      <c r="H146" s="1223">
        <v>24.1</v>
      </c>
      <c r="I146" s="1223">
        <v>27.5</v>
      </c>
      <c r="J146" s="1223">
        <v>24.5</v>
      </c>
      <c r="K146" s="1223">
        <v>25.4</v>
      </c>
      <c r="L146" s="1223">
        <v>19.5</v>
      </c>
      <c r="M146" s="1223">
        <v>15.3</v>
      </c>
      <c r="N146" s="1224">
        <v>11.4</v>
      </c>
    </row>
    <row r="147" spans="1:14">
      <c r="A147" s="1120">
        <v>1973</v>
      </c>
      <c r="B147" s="1222" t="s">
        <v>630</v>
      </c>
      <c r="C147" s="1223">
        <v>22.1</v>
      </c>
      <c r="D147" s="1223">
        <v>28.3</v>
      </c>
      <c r="E147" s="1223">
        <v>33.299999999999997</v>
      </c>
      <c r="F147" s="1223">
        <v>37.9</v>
      </c>
      <c r="G147" s="1223">
        <v>41.7</v>
      </c>
      <c r="H147" s="1223">
        <v>44.1</v>
      </c>
      <c r="I147" s="1223">
        <v>44</v>
      </c>
      <c r="J147" s="1223">
        <v>45.1</v>
      </c>
      <c r="K147" s="1223">
        <v>40.799999999999997</v>
      </c>
      <c r="L147" s="1223">
        <v>36.299999999999997</v>
      </c>
      <c r="M147" s="1223">
        <v>27.7</v>
      </c>
      <c r="N147" s="1224">
        <v>22.3</v>
      </c>
    </row>
    <row r="148" spans="1:14">
      <c r="A148" s="1120"/>
      <c r="B148" s="1222" t="s">
        <v>631</v>
      </c>
      <c r="C148" s="1223">
        <v>9.6999999999999993</v>
      </c>
      <c r="D148" s="1223">
        <v>13.5</v>
      </c>
      <c r="E148" s="1223">
        <v>16.8</v>
      </c>
      <c r="F148" s="1223">
        <v>19.3</v>
      </c>
      <c r="G148" s="1223">
        <v>21.9</v>
      </c>
      <c r="H148" s="1223">
        <v>24.3</v>
      </c>
      <c r="I148" s="1223">
        <v>29</v>
      </c>
      <c r="J148" s="1223">
        <v>29.9</v>
      </c>
      <c r="K148" s="1223">
        <v>26.8</v>
      </c>
      <c r="L148" s="1223">
        <v>18</v>
      </c>
      <c r="M148" s="1223">
        <v>11.2</v>
      </c>
      <c r="N148" s="1224">
        <v>8.5</v>
      </c>
    </row>
    <row r="149" spans="1:14">
      <c r="A149" s="1120">
        <v>1974</v>
      </c>
      <c r="B149" s="1222" t="s">
        <v>630</v>
      </c>
      <c r="C149" s="1197">
        <v>21.2</v>
      </c>
      <c r="D149" s="1197">
        <v>22.1</v>
      </c>
      <c r="E149" s="1197">
        <v>29.3</v>
      </c>
      <c r="F149" s="1197">
        <v>33.6</v>
      </c>
      <c r="G149" s="1197">
        <v>37.5</v>
      </c>
      <c r="H149" s="1197">
        <v>42</v>
      </c>
      <c r="I149" s="1197">
        <v>42.3</v>
      </c>
      <c r="J149" s="1197">
        <v>41.8</v>
      </c>
      <c r="K149" s="1197">
        <v>40.299999999999997</v>
      </c>
      <c r="L149" s="1197">
        <v>34</v>
      </c>
      <c r="M149" s="1197">
        <v>29.4</v>
      </c>
      <c r="N149" s="1153">
        <v>23.1</v>
      </c>
    </row>
    <row r="150" spans="1:14">
      <c r="A150" s="1120"/>
      <c r="B150" s="1222" t="s">
        <v>631</v>
      </c>
      <c r="C150" s="1197">
        <v>8.6999999999999993</v>
      </c>
      <c r="D150" s="1197">
        <v>9</v>
      </c>
      <c r="E150" s="1197">
        <v>15.5</v>
      </c>
      <c r="F150" s="1197">
        <v>16.100000000000001</v>
      </c>
      <c r="G150" s="1197">
        <v>19.2</v>
      </c>
      <c r="H150" s="1197">
        <v>22.3</v>
      </c>
      <c r="I150" s="1197">
        <v>23.9</v>
      </c>
      <c r="J150" s="1197">
        <v>25.3</v>
      </c>
      <c r="K150" s="1197">
        <v>23.3</v>
      </c>
      <c r="L150" s="1197">
        <v>16.100000000000001</v>
      </c>
      <c r="M150" s="1197">
        <v>11.2</v>
      </c>
      <c r="N150" s="1153">
        <v>9.6999999999999993</v>
      </c>
    </row>
    <row r="151" spans="1:14">
      <c r="A151" s="1120">
        <v>1975</v>
      </c>
      <c r="B151" s="1222" t="s">
        <v>630</v>
      </c>
      <c r="C151" s="1197">
        <v>21.4</v>
      </c>
      <c r="D151" s="1197">
        <v>22.1</v>
      </c>
      <c r="E151" s="1197">
        <v>28</v>
      </c>
      <c r="F151" s="1197">
        <v>32.200000000000003</v>
      </c>
      <c r="G151" s="1197">
        <v>40.299999999999997</v>
      </c>
      <c r="H151" s="1197">
        <v>42.9</v>
      </c>
      <c r="I151" s="1197">
        <v>43.1</v>
      </c>
      <c r="J151" s="1197">
        <v>40</v>
      </c>
      <c r="K151" s="1197">
        <v>41.3</v>
      </c>
      <c r="L151" s="1197">
        <v>34.1</v>
      </c>
      <c r="M151" s="1197">
        <v>29.3</v>
      </c>
      <c r="N151" s="1153">
        <v>25.3</v>
      </c>
    </row>
    <row r="152" spans="1:14">
      <c r="A152" s="1120"/>
      <c r="B152" s="1222" t="s">
        <v>631</v>
      </c>
      <c r="C152" s="1197">
        <v>8.8000000000000007</v>
      </c>
      <c r="D152" s="1197">
        <v>10.199999999999999</v>
      </c>
      <c r="E152" s="1197">
        <v>11.8</v>
      </c>
      <c r="F152" s="1197">
        <v>16.100000000000001</v>
      </c>
      <c r="G152" s="1197">
        <v>20</v>
      </c>
      <c r="H152" s="1197">
        <v>22.6</v>
      </c>
      <c r="I152" s="1197">
        <v>26.4</v>
      </c>
      <c r="J152" s="1197">
        <v>26.6</v>
      </c>
      <c r="K152" s="1197">
        <v>23.3</v>
      </c>
      <c r="L152" s="1197">
        <v>15.6</v>
      </c>
      <c r="M152" s="1197">
        <v>12.1</v>
      </c>
      <c r="N152" s="1153">
        <v>9</v>
      </c>
    </row>
    <row r="153" spans="1:14">
      <c r="A153" s="1120">
        <v>1976</v>
      </c>
      <c r="B153" s="1222" t="s">
        <v>630</v>
      </c>
      <c r="C153" s="1197">
        <v>22.2</v>
      </c>
      <c r="D153" s="1197">
        <v>21.7</v>
      </c>
      <c r="E153" s="1197">
        <v>26.8</v>
      </c>
      <c r="F153" s="1197">
        <v>30.6</v>
      </c>
      <c r="G153" s="1197">
        <v>38.5</v>
      </c>
      <c r="H153" s="1197">
        <v>42.5</v>
      </c>
      <c r="I153" s="1197">
        <v>42.7</v>
      </c>
      <c r="J153" s="1197">
        <v>41.6</v>
      </c>
      <c r="K153" s="1197">
        <v>39.4</v>
      </c>
      <c r="L153" s="1197">
        <v>35.6</v>
      </c>
      <c r="M153" s="1197">
        <v>29.1</v>
      </c>
      <c r="N153" s="1153">
        <v>26.6</v>
      </c>
    </row>
    <row r="154" spans="1:14">
      <c r="A154" s="1120"/>
      <c r="B154" s="1222" t="s">
        <v>631</v>
      </c>
      <c r="C154" s="1197">
        <v>6.9</v>
      </c>
      <c r="D154" s="1197">
        <v>10.1</v>
      </c>
      <c r="E154" s="1197">
        <v>14.5</v>
      </c>
      <c r="F154" s="1197">
        <v>15.4</v>
      </c>
      <c r="G154" s="1197">
        <v>18.899999999999999</v>
      </c>
      <c r="H154" s="1197">
        <v>22.9</v>
      </c>
      <c r="I154" s="1197">
        <v>24.7</v>
      </c>
      <c r="J154" s="1197">
        <v>24.8</v>
      </c>
      <c r="K154" s="1197">
        <v>22.3</v>
      </c>
      <c r="L154" s="1197">
        <v>19.2</v>
      </c>
      <c r="M154" s="1197">
        <v>14.3</v>
      </c>
      <c r="N154" s="1153">
        <v>11.2</v>
      </c>
    </row>
    <row r="155" spans="1:14">
      <c r="A155" s="1120">
        <v>1977</v>
      </c>
      <c r="B155" s="1222" t="s">
        <v>630</v>
      </c>
      <c r="C155" s="1197">
        <v>22.3</v>
      </c>
      <c r="D155" s="1197">
        <v>26.6</v>
      </c>
      <c r="E155" s="1197">
        <v>33.200000000000003</v>
      </c>
      <c r="F155" s="1197">
        <v>34.4</v>
      </c>
      <c r="G155" s="1197">
        <v>40.700000000000003</v>
      </c>
      <c r="H155" s="1197">
        <v>43.3</v>
      </c>
      <c r="I155" s="1197">
        <v>44.4</v>
      </c>
      <c r="J155" s="1197">
        <v>44.1</v>
      </c>
      <c r="K155" s="1197">
        <v>41.7</v>
      </c>
      <c r="L155" s="1197">
        <v>36.1</v>
      </c>
      <c r="M155" s="1197">
        <v>31.9</v>
      </c>
      <c r="N155" s="1153">
        <v>28.6</v>
      </c>
    </row>
    <row r="156" spans="1:14">
      <c r="A156" s="1120"/>
      <c r="B156" s="1222" t="s">
        <v>631</v>
      </c>
      <c r="C156" s="1204">
        <v>11.2</v>
      </c>
      <c r="D156" s="1204">
        <v>9.8000000000000007</v>
      </c>
      <c r="E156" s="1204">
        <v>15.3</v>
      </c>
      <c r="F156" s="1204">
        <v>17.399999999999999</v>
      </c>
      <c r="G156" s="1204">
        <v>22.5</v>
      </c>
      <c r="H156" s="1204">
        <v>24.5</v>
      </c>
      <c r="I156" s="1204">
        <v>27.7</v>
      </c>
      <c r="J156" s="1204">
        <v>27.9</v>
      </c>
      <c r="K156" s="1204">
        <v>24.4</v>
      </c>
      <c r="L156" s="1204">
        <v>21.5</v>
      </c>
      <c r="M156" s="1204">
        <v>15.6</v>
      </c>
      <c r="N156" s="1226">
        <v>12</v>
      </c>
    </row>
    <row r="157" spans="1:14">
      <c r="A157" s="1120">
        <v>1978</v>
      </c>
      <c r="B157" s="1222" t="s">
        <v>630</v>
      </c>
      <c r="C157" s="1204">
        <v>25.9</v>
      </c>
      <c r="D157" s="1204">
        <v>26.2</v>
      </c>
      <c r="E157" s="1204">
        <v>30.4</v>
      </c>
      <c r="F157" s="1204">
        <v>37.700000000000003</v>
      </c>
      <c r="G157" s="1204">
        <v>41.2</v>
      </c>
      <c r="H157" s="1204">
        <v>44</v>
      </c>
      <c r="I157" s="1204">
        <v>43.8</v>
      </c>
      <c r="J157" s="1204">
        <v>43.7</v>
      </c>
      <c r="K157" s="1204">
        <v>42.8</v>
      </c>
      <c r="L157" s="1204">
        <v>37.6</v>
      </c>
      <c r="M157" s="1204">
        <v>32.799999999999997</v>
      </c>
      <c r="N157" s="1226">
        <v>28.5</v>
      </c>
    </row>
    <row r="158" spans="1:14">
      <c r="A158" s="1120"/>
      <c r="B158" s="1222" t="s">
        <v>631</v>
      </c>
      <c r="C158" s="1204">
        <v>10.3</v>
      </c>
      <c r="D158" s="1204">
        <v>15</v>
      </c>
      <c r="E158" s="1204">
        <v>14.6</v>
      </c>
      <c r="F158" s="1204">
        <v>19.8</v>
      </c>
      <c r="G158" s="1204">
        <v>20.3</v>
      </c>
      <c r="H158" s="1204">
        <v>24.4</v>
      </c>
      <c r="I158" s="1204">
        <v>29.1</v>
      </c>
      <c r="J158" s="1204">
        <v>27.6</v>
      </c>
      <c r="K158" s="1204">
        <v>24.4</v>
      </c>
      <c r="L158" s="1204">
        <v>18.899999999999999</v>
      </c>
      <c r="M158" s="1204">
        <v>17</v>
      </c>
      <c r="N158" s="1226">
        <v>12.4</v>
      </c>
    </row>
    <row r="159" spans="1:14">
      <c r="A159" s="1120">
        <v>1979</v>
      </c>
      <c r="B159" s="1222" t="s">
        <v>630</v>
      </c>
      <c r="C159" s="1204">
        <v>25</v>
      </c>
      <c r="D159" s="1204">
        <v>28.2</v>
      </c>
      <c r="E159" s="1204">
        <v>29.9</v>
      </c>
      <c r="F159" s="1204">
        <v>38</v>
      </c>
      <c r="G159" s="1204">
        <v>41</v>
      </c>
      <c r="H159" s="1204">
        <v>45.3</v>
      </c>
      <c r="I159" s="1204">
        <v>43.9</v>
      </c>
      <c r="J159" s="1204">
        <v>43.2</v>
      </c>
      <c r="K159" s="1204">
        <v>41.2</v>
      </c>
      <c r="L159" s="1204">
        <v>38</v>
      </c>
      <c r="M159" s="1204">
        <v>31.3</v>
      </c>
      <c r="N159" s="1226">
        <v>25.9</v>
      </c>
    </row>
    <row r="160" spans="1:14">
      <c r="A160" s="1120"/>
      <c r="B160" s="1222" t="s">
        <v>631</v>
      </c>
      <c r="C160" s="1204">
        <v>11</v>
      </c>
      <c r="D160" s="1204">
        <v>11.7</v>
      </c>
      <c r="E160" s="1204">
        <v>14.9</v>
      </c>
      <c r="F160" s="1204">
        <v>19.3</v>
      </c>
      <c r="G160" s="1204">
        <v>22.3</v>
      </c>
      <c r="H160" s="1204">
        <v>25.6</v>
      </c>
      <c r="I160" s="1204">
        <v>27.2</v>
      </c>
      <c r="J160" s="1204">
        <v>26.5</v>
      </c>
      <c r="K160" s="1204">
        <v>23.4</v>
      </c>
      <c r="L160" s="1204">
        <v>20.8</v>
      </c>
      <c r="M160" s="1204">
        <v>12.4</v>
      </c>
      <c r="N160" s="1226">
        <v>12.5</v>
      </c>
    </row>
    <row r="161" spans="1:14">
      <c r="A161" s="1120">
        <v>1980</v>
      </c>
      <c r="B161" s="1222" t="s">
        <v>630</v>
      </c>
      <c r="C161" s="1204">
        <v>24.8</v>
      </c>
      <c r="D161" s="1204">
        <v>26</v>
      </c>
      <c r="E161" s="1204">
        <v>30</v>
      </c>
      <c r="F161" s="1204">
        <v>36.1</v>
      </c>
      <c r="G161" s="1204">
        <v>40.700000000000003</v>
      </c>
      <c r="H161" s="1204">
        <v>44.3</v>
      </c>
      <c r="I161" s="1204">
        <v>44.5</v>
      </c>
      <c r="J161" s="1204">
        <v>43.6</v>
      </c>
      <c r="K161" s="1204">
        <v>41.8</v>
      </c>
      <c r="L161" s="1204">
        <v>37.799999999999997</v>
      </c>
      <c r="M161" s="1204">
        <v>31.9</v>
      </c>
      <c r="N161" s="1226">
        <v>26.9</v>
      </c>
    </row>
    <row r="162" spans="1:14">
      <c r="A162" s="1120"/>
      <c r="B162" s="1222" t="s">
        <v>631</v>
      </c>
      <c r="C162" s="1204">
        <v>9.8000000000000007</v>
      </c>
      <c r="D162" s="1204">
        <v>14.1</v>
      </c>
      <c r="E162" s="1204">
        <v>16.100000000000001</v>
      </c>
      <c r="F162" s="1204">
        <v>19.8</v>
      </c>
      <c r="G162" s="1204">
        <v>20.9</v>
      </c>
      <c r="H162" s="1204">
        <v>23.9</v>
      </c>
      <c r="I162" s="1204">
        <v>27.4</v>
      </c>
      <c r="J162" s="1204">
        <v>25.7</v>
      </c>
      <c r="K162" s="1204">
        <v>24.1</v>
      </c>
      <c r="L162" s="1204">
        <v>18.5</v>
      </c>
      <c r="M162" s="1204">
        <v>15.1</v>
      </c>
      <c r="N162" s="1226">
        <v>10.5</v>
      </c>
    </row>
    <row r="163" spans="1:14">
      <c r="A163" s="1120">
        <v>1981</v>
      </c>
      <c r="B163" s="1222" t="s">
        <v>630</v>
      </c>
      <c r="C163" s="1204">
        <v>27</v>
      </c>
      <c r="D163" s="1204">
        <v>28</v>
      </c>
      <c r="E163" s="1204">
        <v>31</v>
      </c>
      <c r="F163" s="1204">
        <v>40</v>
      </c>
      <c r="G163" s="1204">
        <v>39</v>
      </c>
      <c r="H163" s="1204">
        <v>44</v>
      </c>
      <c r="I163" s="1204">
        <v>45</v>
      </c>
      <c r="J163" s="1204">
        <v>45</v>
      </c>
      <c r="K163" s="1204">
        <v>42</v>
      </c>
      <c r="L163" s="1204">
        <v>37</v>
      </c>
      <c r="M163" s="1204">
        <v>32</v>
      </c>
      <c r="N163" s="1226">
        <v>27</v>
      </c>
    </row>
    <row r="164" spans="1:14">
      <c r="A164" s="1120"/>
      <c r="B164" s="1222" t="s">
        <v>631</v>
      </c>
      <c r="C164" s="1204">
        <v>12.1</v>
      </c>
      <c r="D164" s="1204">
        <v>11.7</v>
      </c>
      <c r="E164" s="1204">
        <v>14.6</v>
      </c>
      <c r="F164" s="1204">
        <v>17.600000000000001</v>
      </c>
      <c r="G164" s="1204">
        <v>26.8</v>
      </c>
      <c r="H164" s="1204">
        <v>22.2</v>
      </c>
      <c r="I164" s="1204">
        <v>26.6</v>
      </c>
      <c r="J164" s="1204">
        <v>26.7</v>
      </c>
      <c r="K164" s="1204">
        <v>24.1</v>
      </c>
      <c r="L164" s="1204">
        <v>19.600000000000001</v>
      </c>
      <c r="M164" s="1204">
        <v>13.4</v>
      </c>
      <c r="N164" s="1226">
        <v>10.5</v>
      </c>
    </row>
    <row r="165" spans="1:14">
      <c r="A165" s="1120">
        <v>1982</v>
      </c>
      <c r="B165" s="1222" t="s">
        <v>630</v>
      </c>
      <c r="C165" s="1204">
        <v>24.6</v>
      </c>
      <c r="D165" s="1204">
        <v>23</v>
      </c>
      <c r="E165" s="1204">
        <v>27.6</v>
      </c>
      <c r="F165" s="1204">
        <v>34</v>
      </c>
      <c r="G165" s="1204">
        <v>40.4</v>
      </c>
      <c r="H165" s="1204">
        <v>43.7</v>
      </c>
      <c r="I165" s="1204">
        <v>44.1</v>
      </c>
      <c r="J165" s="1204">
        <v>42.4</v>
      </c>
      <c r="K165" s="1204">
        <v>40.799999999999997</v>
      </c>
      <c r="L165" s="1204">
        <v>37.299999999999997</v>
      </c>
      <c r="M165" s="1204">
        <v>30.2</v>
      </c>
      <c r="N165" s="1226">
        <v>24.1</v>
      </c>
    </row>
    <row r="166" spans="1:14">
      <c r="A166" s="1120"/>
      <c r="B166" s="1222" t="s">
        <v>631</v>
      </c>
      <c r="C166" s="1204">
        <v>9.1999999999999993</v>
      </c>
      <c r="D166" s="1204">
        <v>11.1</v>
      </c>
      <c r="E166" s="1204">
        <v>15.1</v>
      </c>
      <c r="F166" s="1204">
        <v>16.8</v>
      </c>
      <c r="G166" s="1204">
        <v>21.5</v>
      </c>
      <c r="H166" s="1204">
        <v>23.4</v>
      </c>
      <c r="I166" s="1204">
        <v>24.7</v>
      </c>
      <c r="J166" s="1204">
        <v>26.5</v>
      </c>
      <c r="K166" s="1204">
        <v>22.6</v>
      </c>
      <c r="L166" s="1204">
        <v>18.8</v>
      </c>
      <c r="M166" s="1204">
        <v>14</v>
      </c>
      <c r="N166" s="1226">
        <v>10.3</v>
      </c>
    </row>
    <row r="167" spans="1:14">
      <c r="A167" s="1120">
        <v>1983</v>
      </c>
      <c r="B167" s="1222" t="s">
        <v>630</v>
      </c>
      <c r="C167" s="1204">
        <v>23.9</v>
      </c>
      <c r="D167" s="1204">
        <v>24.3</v>
      </c>
      <c r="E167" s="1204">
        <v>27.4</v>
      </c>
      <c r="F167" s="1204">
        <v>32.700000000000003</v>
      </c>
      <c r="G167" s="1204">
        <v>41.8</v>
      </c>
      <c r="H167" s="1204">
        <v>45.7</v>
      </c>
      <c r="I167" s="1204">
        <v>45.9</v>
      </c>
      <c r="J167" s="1204">
        <v>42.7</v>
      </c>
      <c r="K167" s="1204">
        <v>42.6</v>
      </c>
      <c r="L167" s="1204">
        <v>37.700000000000003</v>
      </c>
      <c r="M167" s="1204">
        <v>31.9</v>
      </c>
      <c r="N167" s="1226">
        <v>26.5</v>
      </c>
    </row>
    <row r="168" spans="1:14">
      <c r="A168" s="1120"/>
      <c r="B168" s="1222" t="s">
        <v>631</v>
      </c>
      <c r="C168" s="1204">
        <v>8.3000000000000007</v>
      </c>
      <c r="D168" s="1204">
        <v>10.6</v>
      </c>
      <c r="E168" s="1204">
        <v>12.4</v>
      </c>
      <c r="F168" s="1204">
        <v>17</v>
      </c>
      <c r="G168" s="1204">
        <v>21.5</v>
      </c>
      <c r="H168" s="1204">
        <v>24.5</v>
      </c>
      <c r="I168" s="1204">
        <v>27.3</v>
      </c>
      <c r="J168" s="1204">
        <v>29.9</v>
      </c>
      <c r="K168" s="1204">
        <v>25.1</v>
      </c>
      <c r="L168" s="1204">
        <v>18.7</v>
      </c>
      <c r="M168" s="1204">
        <v>14.4</v>
      </c>
      <c r="N168" s="1226">
        <v>11.3</v>
      </c>
    </row>
    <row r="169" spans="1:14">
      <c r="A169" s="1120">
        <v>1984</v>
      </c>
      <c r="B169" s="1222" t="s">
        <v>630</v>
      </c>
      <c r="C169" s="1204">
        <v>25.2</v>
      </c>
      <c r="D169" s="1204">
        <v>27.3</v>
      </c>
      <c r="E169" s="1204">
        <v>34</v>
      </c>
      <c r="F169" s="1204">
        <v>38.700000000000003</v>
      </c>
      <c r="G169" s="1204">
        <v>41</v>
      </c>
      <c r="H169" s="1204">
        <v>43</v>
      </c>
      <c r="I169" s="1204">
        <v>45</v>
      </c>
      <c r="J169" s="1204">
        <v>42.4</v>
      </c>
      <c r="K169" s="1204">
        <v>41.1</v>
      </c>
      <c r="L169" s="1204">
        <v>36.299999999999997</v>
      </c>
      <c r="M169" s="1204">
        <v>32</v>
      </c>
      <c r="N169" s="1226">
        <v>28.1</v>
      </c>
    </row>
    <row r="170" spans="1:14">
      <c r="A170" s="1120"/>
      <c r="B170" s="1222" t="s">
        <v>631</v>
      </c>
      <c r="C170" s="1204">
        <v>8.6</v>
      </c>
      <c r="D170" s="1204">
        <v>11.5</v>
      </c>
      <c r="E170" s="1204">
        <v>16.5</v>
      </c>
      <c r="F170" s="1204">
        <v>19</v>
      </c>
      <c r="G170" s="1204">
        <v>21</v>
      </c>
      <c r="H170" s="1204">
        <v>22.5</v>
      </c>
      <c r="I170" s="1204">
        <v>28</v>
      </c>
      <c r="J170" s="1204">
        <v>26</v>
      </c>
      <c r="K170" s="1204">
        <v>24.5</v>
      </c>
      <c r="L170" s="1204">
        <v>18</v>
      </c>
      <c r="M170" s="1204">
        <v>15</v>
      </c>
      <c r="N170" s="1226">
        <v>13</v>
      </c>
    </row>
    <row r="171" spans="1:14">
      <c r="A171" s="1120">
        <v>1985</v>
      </c>
      <c r="B171" s="1222" t="s">
        <v>630</v>
      </c>
      <c r="C171" s="1204">
        <v>26.7</v>
      </c>
      <c r="D171" s="1204">
        <v>27.3</v>
      </c>
      <c r="E171" s="1204">
        <v>33.5</v>
      </c>
      <c r="F171" s="1204">
        <v>35.6</v>
      </c>
      <c r="G171" s="1204">
        <v>41.6</v>
      </c>
      <c r="H171" s="1204">
        <v>44</v>
      </c>
      <c r="I171" s="1204">
        <v>43.9</v>
      </c>
      <c r="J171" s="1204">
        <v>44.7</v>
      </c>
      <c r="K171" s="1204">
        <v>42.5</v>
      </c>
      <c r="L171" s="1204">
        <v>37.700000000000003</v>
      </c>
      <c r="M171" s="1204">
        <v>32.700000000000003</v>
      </c>
      <c r="N171" s="1226">
        <v>27.3</v>
      </c>
    </row>
    <row r="172" spans="1:14">
      <c r="A172" s="1120"/>
      <c r="B172" s="1222" t="s">
        <v>631</v>
      </c>
      <c r="C172" s="1204">
        <v>12</v>
      </c>
      <c r="D172" s="1204">
        <v>9.5</v>
      </c>
      <c r="E172" s="1204">
        <v>15</v>
      </c>
      <c r="F172" s="1204">
        <v>17.5</v>
      </c>
      <c r="G172" s="1204">
        <v>21.5</v>
      </c>
      <c r="H172" s="1204">
        <v>23</v>
      </c>
      <c r="I172" s="1204">
        <v>27.5</v>
      </c>
      <c r="J172" s="1204">
        <v>28.5</v>
      </c>
      <c r="K172" s="1204">
        <v>23.5</v>
      </c>
      <c r="L172" s="1204">
        <v>19.899999999999999</v>
      </c>
      <c r="M172" s="1204">
        <v>15.5</v>
      </c>
      <c r="N172" s="1226">
        <v>12</v>
      </c>
    </row>
    <row r="173" spans="1:14">
      <c r="A173" s="1120">
        <v>1986</v>
      </c>
      <c r="B173" s="1222" t="s">
        <v>630</v>
      </c>
      <c r="C173" s="1204">
        <v>25.4</v>
      </c>
      <c r="D173" s="1204">
        <v>25.3</v>
      </c>
      <c r="E173" s="1204">
        <v>30.6</v>
      </c>
      <c r="F173" s="1204">
        <v>36.6</v>
      </c>
      <c r="G173" s="1204">
        <v>43.1</v>
      </c>
      <c r="H173" s="1204">
        <v>43.3</v>
      </c>
      <c r="I173" s="1204">
        <v>45.4</v>
      </c>
      <c r="J173" s="1204">
        <v>43.6</v>
      </c>
      <c r="K173" s="1204">
        <v>41.7</v>
      </c>
      <c r="L173" s="1204">
        <v>39.200000000000003</v>
      </c>
      <c r="M173" s="1204">
        <v>32.700000000000003</v>
      </c>
      <c r="N173" s="1226">
        <v>25.8</v>
      </c>
    </row>
    <row r="174" spans="1:14">
      <c r="A174" s="1120"/>
      <c r="B174" s="1222" t="s">
        <v>631</v>
      </c>
      <c r="C174" s="1204">
        <v>9</v>
      </c>
      <c r="D174" s="1204">
        <v>12</v>
      </c>
      <c r="E174" s="1204">
        <v>14</v>
      </c>
      <c r="F174" s="1204">
        <v>14</v>
      </c>
      <c r="G174" s="1204">
        <v>23</v>
      </c>
      <c r="H174" s="1204">
        <v>25</v>
      </c>
      <c r="I174" s="1204">
        <v>28</v>
      </c>
      <c r="J174" s="1204">
        <v>28</v>
      </c>
      <c r="K174" s="1204">
        <v>25</v>
      </c>
      <c r="L174" s="1204">
        <v>20.5</v>
      </c>
      <c r="M174" s="1204">
        <v>16</v>
      </c>
      <c r="N174" s="1226">
        <v>11</v>
      </c>
    </row>
    <row r="175" spans="1:14">
      <c r="A175" s="1120">
        <v>1987</v>
      </c>
      <c r="B175" s="1222" t="s">
        <v>630</v>
      </c>
      <c r="C175" s="1204">
        <v>27.2</v>
      </c>
      <c r="D175" s="1204">
        <v>28.8</v>
      </c>
      <c r="E175" s="1204">
        <v>30.7</v>
      </c>
      <c r="F175" s="1204">
        <v>35.799999999999997</v>
      </c>
      <c r="G175" s="1204">
        <v>42.5</v>
      </c>
      <c r="H175" s="1204">
        <v>44.6</v>
      </c>
      <c r="I175" s="1204">
        <v>45.8</v>
      </c>
      <c r="J175" s="1204">
        <v>44.1</v>
      </c>
      <c r="K175" s="1204">
        <v>41.5</v>
      </c>
      <c r="L175" s="1204">
        <v>36.700000000000003</v>
      </c>
      <c r="M175" s="1204">
        <v>31.9</v>
      </c>
      <c r="N175" s="1226">
        <v>26</v>
      </c>
    </row>
    <row r="176" spans="1:14">
      <c r="A176" s="1120"/>
      <c r="B176" s="1222" t="s">
        <v>631</v>
      </c>
      <c r="C176" s="1204">
        <v>8.9</v>
      </c>
      <c r="D176" s="1204">
        <v>12.2</v>
      </c>
      <c r="E176" s="1204">
        <v>17</v>
      </c>
      <c r="F176" s="1204">
        <v>17.5</v>
      </c>
      <c r="G176" s="1204">
        <v>23.5</v>
      </c>
      <c r="H176" s="1204">
        <v>24.5</v>
      </c>
      <c r="I176" s="1204">
        <v>27.5</v>
      </c>
      <c r="J176" s="1204">
        <v>28</v>
      </c>
      <c r="K176" s="1204">
        <v>26</v>
      </c>
      <c r="L176" s="1204">
        <v>20.5</v>
      </c>
      <c r="M176" s="1204">
        <v>14.5</v>
      </c>
      <c r="N176" s="1226">
        <v>11.5</v>
      </c>
    </row>
    <row r="177" spans="1:14">
      <c r="A177" s="1120">
        <v>1988</v>
      </c>
      <c r="B177" s="1222" t="s">
        <v>630</v>
      </c>
      <c r="C177" s="1204">
        <v>24</v>
      </c>
      <c r="D177" s="1204">
        <v>25.5</v>
      </c>
      <c r="E177" s="1204">
        <v>31.3</v>
      </c>
      <c r="F177" s="1204">
        <v>35</v>
      </c>
      <c r="G177" s="1204">
        <v>42</v>
      </c>
      <c r="H177" s="1204">
        <v>43.5</v>
      </c>
      <c r="I177" s="1204">
        <v>43.7</v>
      </c>
      <c r="J177" s="1204">
        <v>44</v>
      </c>
      <c r="K177" s="1204">
        <v>41.5</v>
      </c>
      <c r="L177" s="1204">
        <v>37.5</v>
      </c>
      <c r="M177" s="1204">
        <v>31.5</v>
      </c>
      <c r="N177" s="1226">
        <v>25.6</v>
      </c>
    </row>
    <row r="178" spans="1:14">
      <c r="A178" s="1120"/>
      <c r="B178" s="1222" t="s">
        <v>631</v>
      </c>
      <c r="C178" s="1204">
        <v>10</v>
      </c>
      <c r="D178" s="1204">
        <v>14</v>
      </c>
      <c r="E178" s="1204">
        <v>15</v>
      </c>
      <c r="F178" s="1204">
        <v>19.5</v>
      </c>
      <c r="G178" s="1204">
        <v>21</v>
      </c>
      <c r="H178" s="1204">
        <v>24</v>
      </c>
      <c r="I178" s="1204">
        <v>29.5</v>
      </c>
      <c r="J178" s="1204">
        <v>28.5</v>
      </c>
      <c r="K178" s="1204">
        <v>25</v>
      </c>
      <c r="L178" s="1204">
        <v>20.5</v>
      </c>
      <c r="M178" s="1204">
        <v>14.5</v>
      </c>
      <c r="N178" s="1226">
        <v>13.2</v>
      </c>
    </row>
    <row r="179" spans="1:14">
      <c r="A179" s="1120">
        <v>1989</v>
      </c>
      <c r="B179" s="1222" t="s">
        <v>630</v>
      </c>
      <c r="C179" s="1204">
        <v>22.9</v>
      </c>
      <c r="D179" s="1204">
        <v>24.6</v>
      </c>
      <c r="E179" s="1204">
        <v>28.9</v>
      </c>
      <c r="F179" s="1204">
        <v>32.9</v>
      </c>
      <c r="G179" s="1204">
        <v>40.299999999999997</v>
      </c>
      <c r="H179" s="1204">
        <v>43.2</v>
      </c>
      <c r="I179" s="1204">
        <v>43.6</v>
      </c>
      <c r="J179" s="1204">
        <v>43.8</v>
      </c>
      <c r="K179" s="1204">
        <v>39.9</v>
      </c>
      <c r="L179" s="1204">
        <v>36.700000000000003</v>
      </c>
      <c r="M179" s="1204">
        <v>31.8</v>
      </c>
      <c r="N179" s="1226">
        <v>24.6</v>
      </c>
    </row>
    <row r="180" spans="1:14">
      <c r="A180" s="1120"/>
      <c r="B180" s="1222" t="s">
        <v>631</v>
      </c>
      <c r="C180" s="1204">
        <v>7.7</v>
      </c>
      <c r="D180" s="1204">
        <v>12.4</v>
      </c>
      <c r="E180" s="1204">
        <v>14.5</v>
      </c>
      <c r="F180" s="1204">
        <v>18.2</v>
      </c>
      <c r="G180" s="1204">
        <v>21.4</v>
      </c>
      <c r="H180" s="1204">
        <v>25.5</v>
      </c>
      <c r="I180" s="1204">
        <v>31</v>
      </c>
      <c r="J180" s="1204">
        <v>29.2</v>
      </c>
      <c r="K180" s="1204">
        <v>25.2</v>
      </c>
      <c r="L180" s="1204">
        <v>20.6</v>
      </c>
      <c r="M180" s="1204">
        <v>16.100000000000001</v>
      </c>
      <c r="N180" s="1226">
        <v>13.2</v>
      </c>
    </row>
    <row r="181" spans="1:14">
      <c r="A181" s="1120">
        <v>1990</v>
      </c>
      <c r="B181" s="1222" t="s">
        <v>630</v>
      </c>
      <c r="C181" s="1204">
        <v>23</v>
      </c>
      <c r="D181" s="1204">
        <v>24.8</v>
      </c>
      <c r="E181" s="1204">
        <v>30.4</v>
      </c>
      <c r="F181" s="1204">
        <v>36.1</v>
      </c>
      <c r="G181" s="1204">
        <v>41</v>
      </c>
      <c r="H181" s="1204">
        <v>43.3</v>
      </c>
      <c r="I181" s="1204">
        <v>44.5</v>
      </c>
      <c r="J181" s="1204">
        <v>43.6</v>
      </c>
      <c r="K181" s="1204">
        <v>41.3</v>
      </c>
      <c r="L181" s="1204">
        <v>37.1</v>
      </c>
      <c r="M181" s="1204">
        <v>31.2</v>
      </c>
      <c r="N181" s="1226">
        <v>26.9</v>
      </c>
    </row>
    <row r="182" spans="1:14">
      <c r="A182" s="1120"/>
      <c r="B182" s="1222" t="s">
        <v>631</v>
      </c>
      <c r="C182" s="1204">
        <v>11</v>
      </c>
      <c r="D182" s="1204">
        <v>13.7</v>
      </c>
      <c r="E182" s="1204">
        <v>14.2</v>
      </c>
      <c r="F182" s="1204">
        <v>19.399999999999999</v>
      </c>
      <c r="G182" s="1204">
        <v>22.6</v>
      </c>
      <c r="H182" s="1204">
        <v>25.6</v>
      </c>
      <c r="I182" s="1204">
        <v>28.3</v>
      </c>
      <c r="J182" s="1204">
        <v>28.8</v>
      </c>
      <c r="K182" s="1204">
        <v>26.9</v>
      </c>
      <c r="L182" s="1204">
        <v>21.9</v>
      </c>
      <c r="M182" s="1204">
        <v>16.899999999999999</v>
      </c>
      <c r="N182" s="1226">
        <v>13.4</v>
      </c>
    </row>
    <row r="183" spans="1:14">
      <c r="A183" s="1120">
        <v>1991</v>
      </c>
      <c r="B183" s="1222" t="s">
        <v>630</v>
      </c>
      <c r="C183" s="1204">
        <v>25.5</v>
      </c>
      <c r="D183" s="1204">
        <v>25.8</v>
      </c>
      <c r="E183" s="1204">
        <v>28.4</v>
      </c>
      <c r="F183" s="1204">
        <v>35.9</v>
      </c>
      <c r="G183" s="1204">
        <v>37.799999999999997</v>
      </c>
      <c r="H183" s="1204">
        <v>42</v>
      </c>
      <c r="I183" s="1204">
        <v>43.2</v>
      </c>
      <c r="J183" s="1204">
        <v>43.1</v>
      </c>
      <c r="K183" s="1204">
        <v>39.1</v>
      </c>
      <c r="L183" s="1204">
        <v>36.1</v>
      </c>
      <c r="M183" s="1204">
        <v>29.7</v>
      </c>
      <c r="N183" s="1226">
        <v>26.4</v>
      </c>
    </row>
    <row r="184" spans="1:14">
      <c r="A184" s="1120"/>
      <c r="B184" s="1222" t="s">
        <v>631</v>
      </c>
      <c r="C184" s="1204">
        <v>13</v>
      </c>
      <c r="D184" s="1204">
        <v>13.1</v>
      </c>
      <c r="E184" s="1204">
        <v>15.7</v>
      </c>
      <c r="F184" s="1204">
        <v>20.399999999999999</v>
      </c>
      <c r="G184" s="1204">
        <v>20.6</v>
      </c>
      <c r="H184" s="1204">
        <v>26.1</v>
      </c>
      <c r="I184" s="1204">
        <v>28.5</v>
      </c>
      <c r="J184" s="1204">
        <v>29.8</v>
      </c>
      <c r="K184" s="1204">
        <v>26.2</v>
      </c>
      <c r="L184" s="1204">
        <v>21</v>
      </c>
      <c r="M184" s="1204">
        <v>15.4</v>
      </c>
      <c r="N184" s="1226">
        <v>14.3</v>
      </c>
    </row>
    <row r="185" spans="1:14">
      <c r="A185" s="1120">
        <v>1992</v>
      </c>
      <c r="B185" s="1222" t="s">
        <v>630</v>
      </c>
      <c r="C185" s="1204">
        <v>20.8</v>
      </c>
      <c r="D185" s="1204">
        <v>23</v>
      </c>
      <c r="E185" s="1204">
        <v>26.6</v>
      </c>
      <c r="F185" s="1204">
        <v>32.6</v>
      </c>
      <c r="G185" s="1204">
        <v>40.4</v>
      </c>
      <c r="H185" s="1204">
        <v>42.4</v>
      </c>
      <c r="I185" s="1204">
        <v>42.6</v>
      </c>
      <c r="J185" s="1204">
        <v>42.1</v>
      </c>
      <c r="K185" s="1204">
        <v>39.700000000000003</v>
      </c>
      <c r="L185" s="1204">
        <v>39.9</v>
      </c>
      <c r="M185" s="1204">
        <v>30.3</v>
      </c>
      <c r="N185" s="1226">
        <v>26.3</v>
      </c>
    </row>
    <row r="186" spans="1:14">
      <c r="A186" s="1120"/>
      <c r="B186" s="1222" t="s">
        <v>631</v>
      </c>
      <c r="C186" s="1204">
        <v>11.5</v>
      </c>
      <c r="D186" s="1204">
        <v>12.4</v>
      </c>
      <c r="E186" s="1204">
        <v>13.6</v>
      </c>
      <c r="F186" s="1204">
        <v>18.100000000000001</v>
      </c>
      <c r="G186" s="1204">
        <v>24</v>
      </c>
      <c r="H186" s="1204">
        <v>24.8</v>
      </c>
      <c r="I186" s="1204">
        <v>27.3</v>
      </c>
      <c r="J186" s="1204">
        <v>28</v>
      </c>
      <c r="K186" s="1204">
        <v>25.2</v>
      </c>
      <c r="L186" s="1204">
        <v>20.7</v>
      </c>
      <c r="M186" s="1204">
        <v>15.9</v>
      </c>
      <c r="N186" s="1226">
        <v>14.7</v>
      </c>
    </row>
    <row r="187" spans="1:14">
      <c r="A187" s="1120">
        <v>1993</v>
      </c>
      <c r="B187" s="1222" t="s">
        <v>630</v>
      </c>
      <c r="C187" s="1204">
        <v>22.9</v>
      </c>
      <c r="D187" s="1204">
        <v>25.4</v>
      </c>
      <c r="E187" s="1204">
        <v>29.4</v>
      </c>
      <c r="F187" s="1204">
        <v>34</v>
      </c>
      <c r="G187" s="1204">
        <v>40.1</v>
      </c>
      <c r="H187" s="1204">
        <v>42.7</v>
      </c>
      <c r="I187" s="1204">
        <v>44.1</v>
      </c>
      <c r="J187" s="1204">
        <v>43.4</v>
      </c>
      <c r="K187" s="1204">
        <v>40.200000000000003</v>
      </c>
      <c r="L187" s="1204">
        <v>36.5</v>
      </c>
      <c r="M187" s="1204">
        <v>30.9</v>
      </c>
      <c r="N187" s="1226">
        <v>26.8</v>
      </c>
    </row>
    <row r="188" spans="1:14" ht="15.75" thickBot="1">
      <c r="A188" s="1120"/>
      <c r="B188" s="1222" t="s">
        <v>631</v>
      </c>
      <c r="C188" s="1204">
        <v>11.8</v>
      </c>
      <c r="D188" s="1204">
        <v>14.4</v>
      </c>
      <c r="E188" s="1204">
        <v>16.2</v>
      </c>
      <c r="F188" s="1204">
        <v>19.2</v>
      </c>
      <c r="G188" s="1204">
        <v>22.3</v>
      </c>
      <c r="H188" s="1204">
        <v>25.1</v>
      </c>
      <c r="I188" s="1204">
        <v>28.4</v>
      </c>
      <c r="J188" s="1204">
        <v>28.5</v>
      </c>
      <c r="K188" s="1204">
        <v>25.6</v>
      </c>
      <c r="L188" s="1204">
        <v>20.9</v>
      </c>
      <c r="M188" s="1204">
        <v>16.399999999999999</v>
      </c>
      <c r="N188" s="1227">
        <v>12.4</v>
      </c>
    </row>
    <row r="189" spans="1:14" ht="15.75" thickTop="1">
      <c r="A189" s="949" t="s">
        <v>704</v>
      </c>
      <c r="B189" s="1228"/>
      <c r="C189" s="1199"/>
      <c r="D189" s="1199"/>
      <c r="E189" s="1199"/>
      <c r="F189" s="1199"/>
      <c r="G189" s="1199"/>
      <c r="H189" s="1199"/>
      <c r="I189" s="1199"/>
      <c r="J189" s="1199"/>
      <c r="K189" s="1199"/>
      <c r="L189" s="1199"/>
      <c r="M189" s="1199"/>
      <c r="N189" s="1125"/>
    </row>
    <row r="190" spans="1:14" ht="15.75">
      <c r="A190" s="1110"/>
      <c r="B190" s="1193"/>
      <c r="C190" s="1193"/>
      <c r="D190" s="1193"/>
      <c r="E190" s="1193"/>
      <c r="F190" s="1191"/>
      <c r="G190" s="1191"/>
      <c r="H190" s="1191"/>
      <c r="I190" s="1191"/>
      <c r="J190" s="1193"/>
      <c r="K190" s="1116" t="s">
        <v>600</v>
      </c>
      <c r="M190" s="1116" t="s">
        <v>705</v>
      </c>
    </row>
    <row r="191" spans="1:14" ht="18.75">
      <c r="A191" s="1115" t="s">
        <v>145</v>
      </c>
      <c r="B191" s="1115"/>
      <c r="C191" s="1115"/>
      <c r="D191" s="1115"/>
      <c r="E191" s="1115"/>
      <c r="F191" s="1115"/>
      <c r="G191" s="1115"/>
      <c r="H191" s="1115"/>
      <c r="K191" s="1116" t="s">
        <v>603</v>
      </c>
      <c r="M191" s="1116" t="s">
        <v>706</v>
      </c>
      <c r="N191" s="946"/>
    </row>
    <row r="192" spans="1:14" ht="18.75">
      <c r="A192" s="946"/>
      <c r="B192" s="1202"/>
      <c r="C192" s="1202"/>
      <c r="D192" s="1202"/>
      <c r="E192" s="1202"/>
      <c r="F192" s="1202"/>
      <c r="G192" s="1202"/>
      <c r="H192" s="1202"/>
      <c r="I192" s="1202"/>
      <c r="J192" s="1202"/>
      <c r="K192" s="1116" t="s">
        <v>707</v>
      </c>
      <c r="M192" s="1116" t="s">
        <v>708</v>
      </c>
      <c r="N192" s="946"/>
    </row>
    <row r="193" spans="1:15" ht="20.25" customHeight="1">
      <c r="A193" s="1136" t="s">
        <v>713</v>
      </c>
      <c r="B193" s="1136"/>
      <c r="C193" s="1136"/>
      <c r="D193" s="1136"/>
      <c r="E193" s="1136"/>
      <c r="F193" s="1136"/>
      <c r="G193" s="1136"/>
      <c r="H193" s="1136"/>
      <c r="I193" s="1136"/>
      <c r="J193" s="1136"/>
      <c r="K193" s="1136"/>
      <c r="L193" s="1136"/>
      <c r="M193" s="1136"/>
      <c r="N193" s="1136"/>
    </row>
    <row r="194" spans="1:15">
      <c r="A194" s="1130" t="s">
        <v>0</v>
      </c>
      <c r="B194" s="1195" t="s">
        <v>629</v>
      </c>
      <c r="C194" s="1195" t="s">
        <v>608</v>
      </c>
      <c r="D194" s="1195" t="s">
        <v>609</v>
      </c>
      <c r="E194" s="1195" t="s">
        <v>610</v>
      </c>
      <c r="F194" s="1195" t="s">
        <v>611</v>
      </c>
      <c r="G194" s="1195" t="s">
        <v>612</v>
      </c>
      <c r="H194" s="1195" t="s">
        <v>613</v>
      </c>
      <c r="I194" s="1195" t="s">
        <v>614</v>
      </c>
      <c r="J194" s="1195" t="s">
        <v>615</v>
      </c>
      <c r="K194" s="1195" t="s">
        <v>616</v>
      </c>
      <c r="L194" s="1195" t="s">
        <v>617</v>
      </c>
      <c r="M194" s="1195" t="s">
        <v>618</v>
      </c>
      <c r="N194" s="1229" t="s">
        <v>619</v>
      </c>
      <c r="O194" s="10"/>
    </row>
    <row r="195" spans="1:15" ht="20.100000000000001" customHeight="1">
      <c r="A195" s="1120">
        <v>1994</v>
      </c>
      <c r="B195" s="1203" t="s">
        <v>630</v>
      </c>
      <c r="C195" s="1204" t="s">
        <v>99</v>
      </c>
      <c r="D195" s="1204" t="s">
        <v>99</v>
      </c>
      <c r="E195" s="1204" t="s">
        <v>99</v>
      </c>
      <c r="F195" s="1204" t="s">
        <v>99</v>
      </c>
      <c r="G195" s="1197">
        <v>41.387096774193559</v>
      </c>
      <c r="H195" s="1197">
        <v>44.273333333333326</v>
      </c>
      <c r="I195" s="1197">
        <v>43.61935483870969</v>
      </c>
      <c r="J195" s="1197">
        <v>43.906451612903233</v>
      </c>
      <c r="K195" s="1197">
        <v>41.259999999999991</v>
      </c>
      <c r="L195" s="1197">
        <v>36.816129032258054</v>
      </c>
      <c r="M195" s="1197">
        <v>32.383333333333333</v>
      </c>
      <c r="N195" s="1139">
        <v>26.341935483870962</v>
      </c>
    </row>
    <row r="196" spans="1:15" ht="20.100000000000001" customHeight="1">
      <c r="A196" s="1120"/>
      <c r="B196" s="1203" t="s">
        <v>631</v>
      </c>
      <c r="C196" s="1204" t="s">
        <v>99</v>
      </c>
      <c r="D196" s="1204" t="s">
        <v>99</v>
      </c>
      <c r="E196" s="1204" t="s">
        <v>99</v>
      </c>
      <c r="F196" s="1204" t="s">
        <v>99</v>
      </c>
      <c r="G196" s="1197">
        <v>24.800000000000008</v>
      </c>
      <c r="H196" s="1197">
        <v>26.926666666666669</v>
      </c>
      <c r="I196" s="1197">
        <v>28.490322580645159</v>
      </c>
      <c r="J196" s="1197">
        <v>30.119354838709683</v>
      </c>
      <c r="K196" s="1197">
        <v>26.093333333333327</v>
      </c>
      <c r="L196" s="1197">
        <v>23.045161290322575</v>
      </c>
      <c r="M196" s="1197">
        <v>19.613333333333337</v>
      </c>
      <c r="N196" s="1139">
        <v>13.390322580645163</v>
      </c>
    </row>
    <row r="197" spans="1:15" ht="20.100000000000001" customHeight="1">
      <c r="A197" s="1120">
        <v>1995</v>
      </c>
      <c r="B197" s="1203" t="s">
        <v>630</v>
      </c>
      <c r="C197" s="1197">
        <v>25.745161290322581</v>
      </c>
      <c r="D197" s="1197">
        <v>26.739285714285717</v>
      </c>
      <c r="E197" s="1197">
        <v>28.041935483870972</v>
      </c>
      <c r="F197" s="1197">
        <v>35.026666666666671</v>
      </c>
      <c r="G197" s="1197">
        <v>41.432258064516127</v>
      </c>
      <c r="H197" s="1197">
        <v>44.706666666666663</v>
      </c>
      <c r="I197" s="1197">
        <v>41.932258064516134</v>
      </c>
      <c r="J197" s="1197">
        <v>44.312903225806451</v>
      </c>
      <c r="K197" s="1197">
        <v>41.690000000000012</v>
      </c>
      <c r="L197" s="1197">
        <v>37.990322580645149</v>
      </c>
      <c r="M197" s="1197">
        <v>31.656666666666663</v>
      </c>
      <c r="N197" s="1139">
        <v>25.919354838709676</v>
      </c>
    </row>
    <row r="198" spans="1:15" ht="20.100000000000001" customHeight="1">
      <c r="A198" s="1120"/>
      <c r="B198" s="1203" t="s">
        <v>631</v>
      </c>
      <c r="C198" s="1197">
        <v>12.71935483870968</v>
      </c>
      <c r="D198" s="1197">
        <v>13.84642857142857</v>
      </c>
      <c r="E198" s="1197">
        <v>15.738709677419356</v>
      </c>
      <c r="F198" s="1197">
        <v>19.816666666666666</v>
      </c>
      <c r="G198" s="1197">
        <v>23.754838709677422</v>
      </c>
      <c r="H198" s="1197">
        <v>25.716666666666661</v>
      </c>
      <c r="I198" s="1197">
        <v>26.535483870967738</v>
      </c>
      <c r="J198" s="1197">
        <v>30.20645161290323</v>
      </c>
      <c r="K198" s="1197">
        <v>26.236666666666665</v>
      </c>
      <c r="L198" s="1197">
        <v>23.316129032258068</v>
      </c>
      <c r="M198" s="1197">
        <v>17.776666666666667</v>
      </c>
      <c r="N198" s="1139">
        <v>15.95483870967742</v>
      </c>
    </row>
    <row r="199" spans="1:15" ht="20.100000000000001" customHeight="1">
      <c r="A199" s="1120">
        <v>1996</v>
      </c>
      <c r="B199" s="1203" t="s">
        <v>630</v>
      </c>
      <c r="C199" s="1197">
        <v>23.977419354838709</v>
      </c>
      <c r="D199" s="1197">
        <v>27.7</v>
      </c>
      <c r="E199" s="1197">
        <v>29.816129032258068</v>
      </c>
      <c r="F199" s="1197">
        <v>37.090000000000003</v>
      </c>
      <c r="G199" s="1197">
        <v>42.183870967741939</v>
      </c>
      <c r="H199" s="1197">
        <v>43.743333333333332</v>
      </c>
      <c r="I199" s="1197">
        <v>46.329032258064508</v>
      </c>
      <c r="J199" s="1197">
        <v>44.190322580645159</v>
      </c>
      <c r="K199" s="1197">
        <v>41.493333333333332</v>
      </c>
      <c r="L199" s="1197">
        <v>36.674193548387102</v>
      </c>
      <c r="M199" s="1197">
        <v>30.563333333333333</v>
      </c>
      <c r="N199" s="1139">
        <v>26.429032258064513</v>
      </c>
    </row>
    <row r="200" spans="1:15" ht="20.100000000000001" customHeight="1">
      <c r="A200" s="1120"/>
      <c r="B200" s="1203" t="s">
        <v>631</v>
      </c>
      <c r="C200" s="1197">
        <v>13.883870967741935</v>
      </c>
      <c r="D200" s="1197">
        <v>14.931034482758623</v>
      </c>
      <c r="E200" s="1197">
        <v>18.193548387096783</v>
      </c>
      <c r="F200" s="1197">
        <v>20.513333333333332</v>
      </c>
      <c r="G200" s="1197">
        <v>26.012903225806451</v>
      </c>
      <c r="H200" s="1197">
        <v>27.990000000000002</v>
      </c>
      <c r="I200" s="1197">
        <v>30.919354838709673</v>
      </c>
      <c r="J200" s="1197">
        <v>29.612903225806445</v>
      </c>
      <c r="K200" s="1197">
        <v>26.403333333333332</v>
      </c>
      <c r="L200" s="1197">
        <v>21.712903225806453</v>
      </c>
      <c r="M200" s="1197">
        <v>17.16</v>
      </c>
      <c r="N200" s="1139">
        <v>13.061290322580648</v>
      </c>
    </row>
    <row r="201" spans="1:15" ht="20.100000000000001" customHeight="1">
      <c r="A201" s="1120">
        <v>1997</v>
      </c>
      <c r="B201" s="1203" t="s">
        <v>630</v>
      </c>
      <c r="C201" s="1197">
        <v>23.870967741935484</v>
      </c>
      <c r="D201" s="1197">
        <v>27.107142857142854</v>
      </c>
      <c r="E201" s="1197">
        <v>27.654838709677417</v>
      </c>
      <c r="F201" s="1197">
        <v>33.260000000000005</v>
      </c>
      <c r="G201" s="1197">
        <v>40.790322580645167</v>
      </c>
      <c r="H201" s="1197">
        <v>44.196666666666673</v>
      </c>
      <c r="I201" s="1197">
        <v>44.054838709677419</v>
      </c>
      <c r="J201" s="1197">
        <v>44.612903225806441</v>
      </c>
      <c r="K201" s="1197">
        <v>43.236666666666665</v>
      </c>
      <c r="L201" s="1197">
        <v>37.654838709677428</v>
      </c>
      <c r="M201" s="1197">
        <v>30.230000000000008</v>
      </c>
      <c r="N201" s="1139">
        <v>25.86774193548387</v>
      </c>
    </row>
    <row r="202" spans="1:15" ht="20.100000000000001" customHeight="1">
      <c r="A202" s="1120"/>
      <c r="B202" s="1203" t="s">
        <v>631</v>
      </c>
      <c r="C202" s="1197">
        <v>11.761290322580646</v>
      </c>
      <c r="D202" s="1197">
        <v>13.939285714285715</v>
      </c>
      <c r="E202" s="1197">
        <v>16.125806451612906</v>
      </c>
      <c r="F202" s="1197">
        <v>19.083333333333332</v>
      </c>
      <c r="G202" s="1197">
        <v>23.548387096774196</v>
      </c>
      <c r="H202" s="1197">
        <v>27.803333333333331</v>
      </c>
      <c r="I202" s="1197">
        <v>28.677419354838708</v>
      </c>
      <c r="J202" s="1197">
        <v>28.506451612903223</v>
      </c>
      <c r="K202" s="1197">
        <v>27</v>
      </c>
      <c r="L202" s="1197">
        <v>23.974193548387102</v>
      </c>
      <c r="M202" s="1197">
        <v>18.809999999999999</v>
      </c>
      <c r="N202" s="1139">
        <v>14.464516129032265</v>
      </c>
    </row>
    <row r="203" spans="1:15" ht="20.100000000000001" customHeight="1">
      <c r="A203" s="1120">
        <v>1998</v>
      </c>
      <c r="B203" s="1203" t="s">
        <v>630</v>
      </c>
      <c r="C203" s="1197">
        <v>23.496774193548383</v>
      </c>
      <c r="D203" s="1197">
        <v>26.796428571428574</v>
      </c>
      <c r="E203" s="1197">
        <v>32.309677419354841</v>
      </c>
      <c r="F203" s="1197">
        <v>37.716666666666669</v>
      </c>
      <c r="G203" s="1197">
        <v>42.835483870967742</v>
      </c>
      <c r="H203" s="1197">
        <v>46.7</v>
      </c>
      <c r="I203" s="1197">
        <v>45.922580645161297</v>
      </c>
      <c r="J203" s="1197">
        <v>45.025806451612915</v>
      </c>
      <c r="K203" s="1197">
        <v>42.723333333333343</v>
      </c>
      <c r="L203" s="1197">
        <v>38.512903225806454</v>
      </c>
      <c r="M203" s="1197">
        <v>33.146666666666668</v>
      </c>
      <c r="N203" s="1139">
        <v>30.274193548387085</v>
      </c>
    </row>
    <row r="204" spans="1:15" ht="20.100000000000001" customHeight="1">
      <c r="A204" s="1120"/>
      <c r="B204" s="1203" t="s">
        <v>631</v>
      </c>
      <c r="C204" s="1197">
        <v>12.919354838709676</v>
      </c>
      <c r="D204" s="1197">
        <v>14.653571428571434</v>
      </c>
      <c r="E204" s="1197">
        <v>18.058064516129033</v>
      </c>
      <c r="F204" s="1197">
        <v>21.210000000000004</v>
      </c>
      <c r="G204" s="1197">
        <v>25.935483870967733</v>
      </c>
      <c r="H204" s="1197">
        <v>29.936666666666664</v>
      </c>
      <c r="I204" s="1197">
        <v>30.948387096774194</v>
      </c>
      <c r="J204" s="1197">
        <v>30.741935483870964</v>
      </c>
      <c r="K204" s="1197">
        <v>28.339999999999993</v>
      </c>
      <c r="L204" s="1197">
        <v>24.706451612903226</v>
      </c>
      <c r="M204" s="1197">
        <v>18.533333333333335</v>
      </c>
      <c r="N204" s="1139">
        <v>16.141935483870967</v>
      </c>
    </row>
    <row r="205" spans="1:15" ht="20.100000000000001" customHeight="1">
      <c r="A205" s="1120">
        <v>1999</v>
      </c>
      <c r="B205" s="1203" t="s">
        <v>630</v>
      </c>
      <c r="C205" s="1197">
        <v>25.987096774193546</v>
      </c>
      <c r="D205" s="1197">
        <v>29.728571428571431</v>
      </c>
      <c r="E205" s="1197">
        <v>30.735483870967748</v>
      </c>
      <c r="F205" s="1197">
        <v>38.93</v>
      </c>
      <c r="G205" s="1197">
        <v>43.058064516129029</v>
      </c>
      <c r="H205" s="1197">
        <v>46.353333333333339</v>
      </c>
      <c r="I205" s="1197">
        <v>45.235483870967762</v>
      </c>
      <c r="J205" s="1197">
        <v>46.035483870967759</v>
      </c>
      <c r="K205" s="1197">
        <v>42.153333333333329</v>
      </c>
      <c r="L205" s="1197">
        <v>38.535483870967752</v>
      </c>
      <c r="M205" s="1197">
        <v>32.89</v>
      </c>
      <c r="N205" s="1139">
        <v>28.080645161290317</v>
      </c>
    </row>
    <row r="206" spans="1:15" ht="20.100000000000001" customHeight="1">
      <c r="A206" s="1120"/>
      <c r="B206" s="1203" t="s">
        <v>631</v>
      </c>
      <c r="C206" s="1197">
        <v>12.900000000000004</v>
      </c>
      <c r="D206" s="1197">
        <v>16.453571428571429</v>
      </c>
      <c r="E206" s="1197">
        <v>16.048387096774192</v>
      </c>
      <c r="F206" s="1197">
        <v>21.37</v>
      </c>
      <c r="G206" s="1197">
        <v>24.332258064516132</v>
      </c>
      <c r="H206" s="1197">
        <v>28.406666666666663</v>
      </c>
      <c r="I206" s="1197">
        <v>29.690322580645166</v>
      </c>
      <c r="J206" s="1197">
        <v>31.400000000000002</v>
      </c>
      <c r="K206" s="1197">
        <v>27.523333333333333</v>
      </c>
      <c r="L206" s="1197">
        <v>23.080645161290324</v>
      </c>
      <c r="M206" s="1197">
        <v>19.260000000000002</v>
      </c>
      <c r="N206" s="1139">
        <v>14.100000000000001</v>
      </c>
    </row>
    <row r="207" spans="1:15" ht="20.100000000000001" customHeight="1">
      <c r="A207" s="1120">
        <v>2000</v>
      </c>
      <c r="B207" s="1203" t="s">
        <v>630</v>
      </c>
      <c r="C207" s="1197">
        <v>26.325806451612909</v>
      </c>
      <c r="D207" s="1197">
        <v>27.424137931034487</v>
      </c>
      <c r="E207" s="1197">
        <v>31.280645161290323</v>
      </c>
      <c r="F207" s="1197">
        <v>40.220000000000006</v>
      </c>
      <c r="G207" s="1197">
        <v>43.099999999999994</v>
      </c>
      <c r="H207" s="1197">
        <v>44.576666666666668</v>
      </c>
      <c r="I207" s="1197">
        <v>46.019354838709681</v>
      </c>
      <c r="J207" s="1197">
        <v>44.954838709677439</v>
      </c>
      <c r="K207" s="1197">
        <v>41.073333333333338</v>
      </c>
      <c r="L207" s="1197">
        <v>37.645161290322577</v>
      </c>
      <c r="M207" s="1197">
        <v>30.983333333333341</v>
      </c>
      <c r="N207" s="1139">
        <v>26.912903225806453</v>
      </c>
    </row>
    <row r="208" spans="1:15" ht="20.100000000000001" customHeight="1">
      <c r="A208" s="1120"/>
      <c r="B208" s="1203" t="s">
        <v>631</v>
      </c>
      <c r="C208" s="1197">
        <v>13.329032258064515</v>
      </c>
      <c r="D208" s="1197">
        <v>13.103448275862069</v>
      </c>
      <c r="E208" s="1197">
        <v>15.167741935483869</v>
      </c>
      <c r="F208" s="1197">
        <v>23.006666666666668</v>
      </c>
      <c r="G208" s="1197">
        <v>23.79032258064516</v>
      </c>
      <c r="H208" s="1197">
        <v>26.316666666666666</v>
      </c>
      <c r="I208" s="1197">
        <v>30.467741935483875</v>
      </c>
      <c r="J208" s="1197">
        <v>30.57741935483871</v>
      </c>
      <c r="K208" s="1197">
        <v>27.006666666666664</v>
      </c>
      <c r="L208" s="1197">
        <v>23.290322580645157</v>
      </c>
      <c r="M208" s="1197">
        <v>19.05</v>
      </c>
      <c r="N208" s="1139">
        <v>14.009677419354839</v>
      </c>
    </row>
    <row r="209" spans="1:14">
      <c r="A209" s="1120">
        <v>2001</v>
      </c>
      <c r="B209" s="1203" t="s">
        <v>630</v>
      </c>
      <c r="C209" s="1197">
        <v>24.293548387096774</v>
      </c>
      <c r="D209" s="1197">
        <v>27.271428571428579</v>
      </c>
      <c r="E209" s="1197">
        <v>31.754838709677411</v>
      </c>
      <c r="F209" s="1197">
        <v>37.529999999999994</v>
      </c>
      <c r="G209" s="1197">
        <v>43.387096774193552</v>
      </c>
      <c r="H209" s="1197">
        <v>44.42</v>
      </c>
      <c r="I209" s="1197">
        <v>44.467741935483872</v>
      </c>
      <c r="J209" s="1197">
        <v>44.848387096774182</v>
      </c>
      <c r="K209" s="1197">
        <v>42.023333333333341</v>
      </c>
      <c r="L209" s="1197">
        <v>38.141935483870974</v>
      </c>
      <c r="M209" s="1197">
        <v>31.63666666666667</v>
      </c>
      <c r="N209" s="1139">
        <v>29.980645161290326</v>
      </c>
    </row>
    <row r="210" spans="1:14">
      <c r="A210" s="1120"/>
      <c r="B210" s="1203" t="s">
        <v>631</v>
      </c>
      <c r="C210" s="1197">
        <v>10.841935483870964</v>
      </c>
      <c r="D210" s="1197">
        <v>12.685714285714287</v>
      </c>
      <c r="E210" s="1197">
        <v>16.335483870967742</v>
      </c>
      <c r="F210" s="1197">
        <v>20.126666666666665</v>
      </c>
      <c r="G210" s="1197">
        <v>25.56774193548387</v>
      </c>
      <c r="H210" s="1197">
        <v>27.296666666666667</v>
      </c>
      <c r="I210" s="1197">
        <v>30.332258064516129</v>
      </c>
      <c r="J210" s="1197">
        <v>29.993548387096769</v>
      </c>
      <c r="K210" s="1197">
        <v>26.929999999999996</v>
      </c>
      <c r="L210" s="1197">
        <v>23.412903225806449</v>
      </c>
      <c r="M210" s="1197">
        <v>18.053333333333335</v>
      </c>
      <c r="N210" s="1139">
        <v>17.406451612903226</v>
      </c>
    </row>
    <row r="211" spans="1:14">
      <c r="A211" s="1120">
        <v>2002</v>
      </c>
      <c r="B211" s="1203" t="s">
        <v>630</v>
      </c>
      <c r="C211" s="1197">
        <v>25.535483870967738</v>
      </c>
      <c r="D211" s="1197">
        <v>27.125</v>
      </c>
      <c r="E211" s="1197">
        <v>32.103225806451604</v>
      </c>
      <c r="F211" s="1197">
        <v>36.270000000000003</v>
      </c>
      <c r="G211" s="1197">
        <v>43.183870967741932</v>
      </c>
      <c r="H211" s="1197">
        <v>44.72</v>
      </c>
      <c r="I211" s="1197">
        <v>45.454838709677425</v>
      </c>
      <c r="J211" s="1197">
        <v>45.074193548387115</v>
      </c>
      <c r="K211" s="1197">
        <v>42.243333333333339</v>
      </c>
      <c r="L211" s="1197">
        <v>38.49354838709678</v>
      </c>
      <c r="M211" s="1197">
        <v>31.173333333333336</v>
      </c>
      <c r="N211" s="1139">
        <v>27.13225806451613</v>
      </c>
    </row>
    <row r="212" spans="1:14">
      <c r="A212" s="1120"/>
      <c r="B212" s="1203" t="s">
        <v>631</v>
      </c>
      <c r="C212" s="1197">
        <v>13.154838709677417</v>
      </c>
      <c r="D212" s="1197">
        <v>13.239285714285714</v>
      </c>
      <c r="E212" s="1197">
        <v>18.067741935483873</v>
      </c>
      <c r="F212" s="1197">
        <v>20.616666666666671</v>
      </c>
      <c r="G212" s="1197">
        <v>25.977419354838702</v>
      </c>
      <c r="H212" s="1197">
        <v>27.84333333333333</v>
      </c>
      <c r="I212" s="1197">
        <v>28.822580645161292</v>
      </c>
      <c r="J212" s="1197">
        <v>29.164516129032258</v>
      </c>
      <c r="K212" s="1197">
        <v>27.076666666666664</v>
      </c>
      <c r="L212" s="1197">
        <v>23.545161290322586</v>
      </c>
      <c r="M212" s="1197">
        <v>18.176666666666669</v>
      </c>
      <c r="N212" s="1139">
        <v>14.790322580645165</v>
      </c>
    </row>
    <row r="213" spans="1:14">
      <c r="A213" s="1120">
        <v>2003</v>
      </c>
      <c r="B213" s="1203" t="s">
        <v>630</v>
      </c>
      <c r="C213" s="1197">
        <v>25.35806451612903</v>
      </c>
      <c r="D213" s="1197">
        <v>29</v>
      </c>
      <c r="E213" s="1197">
        <v>33.145161290322584</v>
      </c>
      <c r="F213" s="1197">
        <v>37.356666666666662</v>
      </c>
      <c r="G213" s="1197">
        <v>42.425806451612921</v>
      </c>
      <c r="H213" s="1197">
        <v>45.54666666666666</v>
      </c>
      <c r="I213" s="1197">
        <v>43.654838709677421</v>
      </c>
      <c r="J213" s="1197">
        <v>45.232258064516124</v>
      </c>
      <c r="K213" s="1197">
        <v>42.88333333333334</v>
      </c>
      <c r="L213" s="1197">
        <v>38.119354838709668</v>
      </c>
      <c r="M213" s="1197">
        <v>31.553333333333338</v>
      </c>
      <c r="N213" s="1139">
        <v>27.529032258064515</v>
      </c>
    </row>
    <row r="214" spans="1:14">
      <c r="A214" s="1120"/>
      <c r="B214" s="1203" t="s">
        <v>631</v>
      </c>
      <c r="C214" s="1197">
        <v>12.148387096774194</v>
      </c>
      <c r="D214" s="1197">
        <v>15.742857142857146</v>
      </c>
      <c r="E214" s="1197">
        <v>18.538709677419352</v>
      </c>
      <c r="F214" s="1197">
        <v>21.423333333333339</v>
      </c>
      <c r="G214" s="1197">
        <v>25.096774193548384</v>
      </c>
      <c r="H214" s="1197">
        <v>27.476666666666667</v>
      </c>
      <c r="I214" s="1197">
        <v>29.887096774193544</v>
      </c>
      <c r="J214" s="1197">
        <v>30.71612903225807</v>
      </c>
      <c r="K214" s="1197">
        <v>27.913333333333338</v>
      </c>
      <c r="L214" s="1197">
        <v>23.251612903225805</v>
      </c>
      <c r="M214" s="1197">
        <v>18.37</v>
      </c>
      <c r="N214" s="1139">
        <v>14.8258064516129</v>
      </c>
    </row>
    <row r="215" spans="1:14">
      <c r="A215" s="1120">
        <v>2004</v>
      </c>
      <c r="B215" s="1203" t="s">
        <v>630</v>
      </c>
      <c r="C215" s="1197">
        <v>26.138709677419346</v>
      </c>
      <c r="D215" s="1197">
        <v>28.989655172413784</v>
      </c>
      <c r="E215" s="1197">
        <v>34.232258064516131</v>
      </c>
      <c r="F215" s="1197">
        <v>37.409999999999989</v>
      </c>
      <c r="G215" s="1197">
        <v>42.63548387096774</v>
      </c>
      <c r="H215" s="1197">
        <v>44.86333333333333</v>
      </c>
      <c r="I215" s="1197">
        <v>45.170967741935492</v>
      </c>
      <c r="J215" s="1197">
        <v>44.570967741935476</v>
      </c>
      <c r="K215" s="1197">
        <v>41.736666666666657</v>
      </c>
      <c r="L215" s="1197">
        <v>38.693548387096776</v>
      </c>
      <c r="M215" s="1197">
        <v>33.076666666666668</v>
      </c>
      <c r="N215" s="1139">
        <v>26.458064516129038</v>
      </c>
    </row>
    <row r="216" spans="1:14">
      <c r="A216" s="1120"/>
      <c r="B216" s="1203" t="s">
        <v>631</v>
      </c>
      <c r="C216" s="1197">
        <v>14.119354838709677</v>
      </c>
      <c r="D216" s="1197">
        <v>14.372413793103446</v>
      </c>
      <c r="E216" s="1197">
        <v>17.522580645161288</v>
      </c>
      <c r="F216" s="1197">
        <v>22.166666666666671</v>
      </c>
      <c r="G216" s="1197">
        <v>24.535483870967742</v>
      </c>
      <c r="H216" s="1197">
        <v>27.003333333333327</v>
      </c>
      <c r="I216" s="1197">
        <v>29.467741935483872</v>
      </c>
      <c r="J216" s="1197">
        <v>29.319354838709685</v>
      </c>
      <c r="K216" s="1197">
        <v>26.706666666666663</v>
      </c>
      <c r="L216" s="1197">
        <v>23.06129032258065</v>
      </c>
      <c r="M216" s="1197">
        <v>19.00333333333333</v>
      </c>
      <c r="N216" s="1139">
        <v>14.593548387096773</v>
      </c>
    </row>
    <row r="217" spans="1:14">
      <c r="A217" s="1120">
        <v>2005</v>
      </c>
      <c r="B217" s="1203" t="s">
        <v>630</v>
      </c>
      <c r="C217" s="1197">
        <v>24.380645161290321</v>
      </c>
      <c r="D217" s="1197">
        <v>26.946428571428573</v>
      </c>
      <c r="E217" s="1197">
        <v>32.270967741935493</v>
      </c>
      <c r="F217" s="1197">
        <v>37.869999999999997</v>
      </c>
      <c r="G217" s="1197">
        <v>41.40322580645163</v>
      </c>
      <c r="H217" s="1197">
        <v>45.179999999999986</v>
      </c>
      <c r="I217" s="1197">
        <v>44.451612903225801</v>
      </c>
      <c r="J217" s="1197">
        <v>45.1225806451613</v>
      </c>
      <c r="K217" s="1197">
        <v>42.093333333333348</v>
      </c>
      <c r="L217" s="1197">
        <v>37.803225806451607</v>
      </c>
      <c r="M217" s="1197">
        <v>32.559999999999995</v>
      </c>
      <c r="N217" s="1139">
        <v>28.370967741935477</v>
      </c>
    </row>
    <row r="218" spans="1:14">
      <c r="A218" s="1120"/>
      <c r="B218" s="1203" t="s">
        <v>631</v>
      </c>
      <c r="C218" s="1197">
        <v>12.680645161290325</v>
      </c>
      <c r="D218" s="1197">
        <v>14.525000000000002</v>
      </c>
      <c r="E218" s="1197">
        <v>17.580645161290327</v>
      </c>
      <c r="F218" s="1197">
        <v>21.933333333333334</v>
      </c>
      <c r="G218" s="1197">
        <v>25.2</v>
      </c>
      <c r="H218" s="1197">
        <v>27.023333333333333</v>
      </c>
      <c r="I218" s="1197">
        <v>28.670967741935492</v>
      </c>
      <c r="J218" s="1197">
        <v>29.477419354838709</v>
      </c>
      <c r="K218" s="1197">
        <v>26.72666666666667</v>
      </c>
      <c r="L218" s="1197">
        <v>23.432258064516127</v>
      </c>
      <c r="M218" s="1197">
        <v>19.643333333333334</v>
      </c>
      <c r="N218" s="1139">
        <v>15.383870967741933</v>
      </c>
    </row>
    <row r="219" spans="1:14">
      <c r="A219" s="1120">
        <v>2006</v>
      </c>
      <c r="B219" s="1203" t="s">
        <v>630</v>
      </c>
      <c r="C219" s="1197">
        <v>24.580645161290324</v>
      </c>
      <c r="D219" s="1197">
        <v>28.946428571428566</v>
      </c>
      <c r="E219" s="1197">
        <v>31.096774193548384</v>
      </c>
      <c r="F219" s="1197">
        <v>36.65</v>
      </c>
      <c r="G219" s="1197">
        <v>42.925806451612914</v>
      </c>
      <c r="H219" s="1197">
        <v>45.059999999999995</v>
      </c>
      <c r="I219" s="1197">
        <v>44.845161290322586</v>
      </c>
      <c r="J219" s="1197">
        <v>44.154838709677421</v>
      </c>
      <c r="K219" s="1197">
        <v>42.08</v>
      </c>
      <c r="L219" s="1197">
        <v>38.506451612903213</v>
      </c>
      <c r="M219" s="1197">
        <v>32.073333333333331</v>
      </c>
      <c r="N219" s="1139">
        <v>23.196774193548396</v>
      </c>
    </row>
    <row r="220" spans="1:14">
      <c r="A220" s="1120"/>
      <c r="B220" s="1203" t="s">
        <v>631</v>
      </c>
      <c r="C220" s="1197">
        <v>12.183870967741932</v>
      </c>
      <c r="D220" s="1197">
        <v>16.332142857142859</v>
      </c>
      <c r="E220" s="1197">
        <v>16.554838709677416</v>
      </c>
      <c r="F220" s="1197">
        <v>21.003333333333327</v>
      </c>
      <c r="G220" s="1197">
        <v>25.164516129032254</v>
      </c>
      <c r="H220" s="1197">
        <v>28.446666666666665</v>
      </c>
      <c r="I220" s="1197">
        <v>29.519354838709678</v>
      </c>
      <c r="J220" s="1197">
        <v>30.990322580645163</v>
      </c>
      <c r="K220" s="1197">
        <v>26.853333333333335</v>
      </c>
      <c r="L220" s="1197">
        <v>24.316129032258068</v>
      </c>
      <c r="M220" s="1197">
        <v>19.25</v>
      </c>
      <c r="N220" s="1139">
        <v>13.57741935483871</v>
      </c>
    </row>
    <row r="221" spans="1:14">
      <c r="A221" s="1120">
        <v>2007</v>
      </c>
      <c r="B221" s="1203" t="s">
        <v>630</v>
      </c>
      <c r="C221" s="1197">
        <v>23.974193548387099</v>
      </c>
      <c r="D221" s="1197">
        <v>28.253571428571441</v>
      </c>
      <c r="E221" s="1197">
        <v>31.051612903225802</v>
      </c>
      <c r="F221" s="1197">
        <v>39.026666666666671</v>
      </c>
      <c r="G221" s="1197">
        <v>42.754838709677415</v>
      </c>
      <c r="H221" s="1197">
        <v>44.146666666666668</v>
      </c>
      <c r="I221" s="1197">
        <v>44.841935483870969</v>
      </c>
      <c r="J221" s="1197">
        <v>45.006451612903227</v>
      </c>
      <c r="K221" s="1197">
        <v>42.67</v>
      </c>
      <c r="L221" s="1197">
        <v>37.345161290322579</v>
      </c>
      <c r="M221" s="1197">
        <v>32.326666666666668</v>
      </c>
      <c r="N221" s="1139">
        <v>27.20000000000001</v>
      </c>
    </row>
    <row r="222" spans="1:14">
      <c r="A222" s="1120"/>
      <c r="B222" s="1203" t="s">
        <v>631</v>
      </c>
      <c r="C222" s="1197">
        <v>11.403225806451617</v>
      </c>
      <c r="D222" s="1197">
        <v>14.12142857142857</v>
      </c>
      <c r="E222" s="1197">
        <v>16.741935483870972</v>
      </c>
      <c r="F222" s="1197">
        <v>23.04333333333334</v>
      </c>
      <c r="G222" s="1197">
        <v>26.480645161290326</v>
      </c>
      <c r="H222" s="1197">
        <v>28.953333333333333</v>
      </c>
      <c r="I222" s="1197">
        <v>29.167741935483868</v>
      </c>
      <c r="J222" s="1197">
        <v>31.022580645161291</v>
      </c>
      <c r="K222" s="1197">
        <v>27.336666666666666</v>
      </c>
      <c r="L222" s="1197">
        <v>22.203225806451613</v>
      </c>
      <c r="M222" s="1197">
        <v>18.653333333333332</v>
      </c>
      <c r="N222" s="1139">
        <v>14.593548387096773</v>
      </c>
    </row>
    <row r="223" spans="1:14">
      <c r="A223" s="1120">
        <v>2008</v>
      </c>
      <c r="B223" s="1203" t="s">
        <v>630</v>
      </c>
      <c r="C223" s="1197">
        <v>23.261290322580646</v>
      </c>
      <c r="D223" s="1197">
        <v>26.837931034482757</v>
      </c>
      <c r="E223" s="1197">
        <v>33.912903225806446</v>
      </c>
      <c r="F223" s="1197">
        <v>38.03</v>
      </c>
      <c r="G223" s="1197">
        <v>42.745161290322578</v>
      </c>
      <c r="H223" s="1197">
        <v>43.519999999999989</v>
      </c>
      <c r="I223" s="1197">
        <v>45.71935483870967</v>
      </c>
      <c r="J223" s="1197">
        <v>44.435483870967744</v>
      </c>
      <c r="K223" s="1197">
        <v>41.613333333333344</v>
      </c>
      <c r="L223" s="1197">
        <v>38.222580645161301</v>
      </c>
      <c r="M223" s="1197">
        <v>31.656666666666663</v>
      </c>
      <c r="N223" s="1139">
        <v>25.509677419354841</v>
      </c>
    </row>
    <row r="224" spans="1:14">
      <c r="A224" s="1120"/>
      <c r="B224" s="1203" t="s">
        <v>631</v>
      </c>
      <c r="C224" s="1197">
        <v>11.993548387096775</v>
      </c>
      <c r="D224" s="1197">
        <v>12.634482758620688</v>
      </c>
      <c r="E224" s="1197">
        <v>16.377419354838707</v>
      </c>
      <c r="F224" s="1197">
        <v>20.663333333333334</v>
      </c>
      <c r="G224" s="1197">
        <v>26.654838709677417</v>
      </c>
      <c r="H224" s="1197">
        <v>26.960000000000004</v>
      </c>
      <c r="I224" s="1197">
        <v>30.448387096774198</v>
      </c>
      <c r="J224" s="1197">
        <v>30.796774193548387</v>
      </c>
      <c r="K224" s="1197">
        <v>26.896666666666672</v>
      </c>
      <c r="L224" s="1197">
        <v>23.987096774193549</v>
      </c>
      <c r="M224" s="1197">
        <v>18.863333333333337</v>
      </c>
      <c r="N224" s="1139">
        <v>11.8</v>
      </c>
    </row>
    <row r="225" spans="1:14">
      <c r="A225" s="1120">
        <v>2009</v>
      </c>
      <c r="B225" s="1203" t="s">
        <v>630</v>
      </c>
      <c r="C225" s="1197">
        <v>23.180645161290325</v>
      </c>
      <c r="D225" s="1197">
        <v>29.389285714285712</v>
      </c>
      <c r="E225" s="1197">
        <v>32.441935483870964</v>
      </c>
      <c r="F225" s="1197">
        <v>35.983333333333334</v>
      </c>
      <c r="G225" s="1197">
        <v>43.780645161290323</v>
      </c>
      <c r="H225" s="1197">
        <v>44.886666666666656</v>
      </c>
      <c r="I225" s="1197">
        <v>45.241935483870975</v>
      </c>
      <c r="J225" s="1197">
        <v>44.467741935483879</v>
      </c>
      <c r="K225" s="1197">
        <v>42.096666666666664</v>
      </c>
      <c r="L225" s="1197">
        <v>37.948387096774198</v>
      </c>
      <c r="M225" s="1197">
        <v>32.589999999999996</v>
      </c>
      <c r="N225" s="1139">
        <v>26.116129032258069</v>
      </c>
    </row>
    <row r="226" spans="1:14">
      <c r="A226" s="1120"/>
      <c r="B226" s="1203" t="s">
        <v>631</v>
      </c>
      <c r="C226" s="1197">
        <v>11.403225806451612</v>
      </c>
      <c r="D226" s="1197">
        <v>15.621428571428572</v>
      </c>
      <c r="E226" s="1197">
        <v>18.158064516129031</v>
      </c>
      <c r="F226" s="1197">
        <v>21.213333333333335</v>
      </c>
      <c r="G226" s="1197">
        <v>26.41935483870968</v>
      </c>
      <c r="H226" s="1197">
        <v>27.883333333333336</v>
      </c>
      <c r="I226" s="1197">
        <v>28.896774193548389</v>
      </c>
      <c r="J226" s="1197">
        <v>30.345161290322576</v>
      </c>
      <c r="K226" s="1197">
        <v>26.639999999999997</v>
      </c>
      <c r="L226" s="1197">
        <v>23.483870967741939</v>
      </c>
      <c r="M226" s="1197">
        <v>19.019999999999996</v>
      </c>
      <c r="N226" s="1139">
        <v>15.72258064516129</v>
      </c>
    </row>
    <row r="227" spans="1:14">
      <c r="A227" s="1120">
        <v>2010</v>
      </c>
      <c r="B227" s="1203" t="s">
        <v>630</v>
      </c>
      <c r="C227" s="1197">
        <v>26.096774193548391</v>
      </c>
      <c r="D227" s="1197">
        <v>29.12142857142857</v>
      </c>
      <c r="E227" s="1197">
        <v>34.22258064516128</v>
      </c>
      <c r="F227" s="1197">
        <v>38.013333333333335</v>
      </c>
      <c r="G227" s="1197">
        <v>42.299999999999983</v>
      </c>
      <c r="H227" s="1197">
        <v>44.713333333333331</v>
      </c>
      <c r="I227" s="1197">
        <v>45.323333333333316</v>
      </c>
      <c r="J227" s="1197">
        <v>44.167741935483875</v>
      </c>
      <c r="K227" s="1197">
        <v>42.013333333333343</v>
      </c>
      <c r="L227" s="1197">
        <v>38.064516129032263</v>
      </c>
      <c r="M227" s="1197">
        <v>30.790000000000003</v>
      </c>
      <c r="N227" s="1139">
        <v>27.106451612903228</v>
      </c>
    </row>
    <row r="228" spans="1:14">
      <c r="A228" s="1120"/>
      <c r="B228" s="1203" t="s">
        <v>631</v>
      </c>
      <c r="C228" s="1197">
        <v>12.7</v>
      </c>
      <c r="D228" s="1197">
        <v>15.328571428571433</v>
      </c>
      <c r="E228" s="1197">
        <v>17.951612903225808</v>
      </c>
      <c r="F228" s="1197">
        <v>22.063333333333333</v>
      </c>
      <c r="G228" s="1197">
        <v>25.987096774193549</v>
      </c>
      <c r="H228" s="1197">
        <v>29.173333333333336</v>
      </c>
      <c r="I228" s="1197">
        <v>30.7258064516129</v>
      </c>
      <c r="J228" s="1197">
        <v>31.348387096774196</v>
      </c>
      <c r="K228" s="1197">
        <v>28.079999999999991</v>
      </c>
      <c r="L228" s="1197">
        <v>24.454838709677418</v>
      </c>
      <c r="M228" s="1197">
        <v>18.936666666666664</v>
      </c>
      <c r="N228" s="1139">
        <v>13.996774193548386</v>
      </c>
    </row>
    <row r="229" spans="1:14">
      <c r="A229" s="2" t="s">
        <v>620</v>
      </c>
      <c r="B229" s="1187"/>
      <c r="C229" s="1187"/>
      <c r="D229" s="1187"/>
      <c r="E229" s="1187"/>
      <c r="F229" s="1187"/>
      <c r="G229" s="1187"/>
      <c r="H229" s="1187"/>
      <c r="I229" s="1187"/>
      <c r="J229" s="1187"/>
      <c r="K229" s="1187"/>
      <c r="L229" s="1187"/>
      <c r="M229" s="1187"/>
      <c r="N229" s="10"/>
    </row>
    <row r="230" spans="1:14">
      <c r="A230" s="1213"/>
      <c r="B230" s="1198"/>
      <c r="C230" s="1198"/>
      <c r="D230" s="1198"/>
      <c r="E230" s="1198"/>
      <c r="F230" s="1198"/>
      <c r="G230" s="1198"/>
      <c r="H230" s="1198"/>
      <c r="I230" s="1198"/>
      <c r="J230" s="1198"/>
      <c r="K230" s="1198"/>
      <c r="L230" s="1198"/>
      <c r="M230" s="1198"/>
      <c r="N230" s="10"/>
    </row>
    <row r="231" spans="1:14">
      <c r="A231" s="1230"/>
      <c r="B231" s="1198"/>
      <c r="C231" s="1198"/>
      <c r="D231" s="1198"/>
      <c r="E231" s="1198"/>
      <c r="F231" s="1198"/>
      <c r="G231" s="1198"/>
      <c r="H231" s="1198"/>
      <c r="I231" s="1198"/>
      <c r="J231" s="1198"/>
      <c r="K231" s="948" t="s">
        <v>697</v>
      </c>
      <c r="M231" s="948" t="s">
        <v>698</v>
      </c>
    </row>
    <row r="232" spans="1:14" ht="18.75">
      <c r="A232" s="1115" t="s">
        <v>699</v>
      </c>
      <c r="B232" s="1115"/>
      <c r="C232" s="1115"/>
      <c r="D232" s="1115"/>
      <c r="E232" s="1115"/>
      <c r="F232" s="1115"/>
      <c r="G232" s="1115"/>
      <c r="H232" s="1115"/>
      <c r="I232" s="1115"/>
      <c r="J232" s="1115"/>
      <c r="K232" s="948" t="s">
        <v>603</v>
      </c>
      <c r="M232" s="948" t="s">
        <v>700</v>
      </c>
    </row>
    <row r="233" spans="1:14">
      <c r="A233" s="1230"/>
      <c r="B233" s="1198"/>
      <c r="C233" s="1198"/>
      <c r="D233" s="1198"/>
      <c r="E233" s="1198"/>
      <c r="F233" s="1198"/>
      <c r="G233" s="1198"/>
      <c r="H233" s="1198"/>
      <c r="I233" s="1198"/>
      <c r="J233" s="1198"/>
      <c r="K233" s="948" t="s">
        <v>701</v>
      </c>
      <c r="M233" s="948" t="s">
        <v>702</v>
      </c>
    </row>
    <row r="234" spans="1:14" ht="18.75">
      <c r="A234" s="1231" t="s">
        <v>714</v>
      </c>
      <c r="B234" s="1202"/>
      <c r="C234" s="1202"/>
      <c r="D234" s="1202"/>
      <c r="E234" s="1202"/>
      <c r="F234" s="1202"/>
      <c r="G234" s="1198"/>
      <c r="H234" s="1198"/>
      <c r="I234" s="1198"/>
      <c r="J234" s="1198"/>
      <c r="K234" s="1198"/>
      <c r="L234" s="1198"/>
      <c r="M234" s="1198"/>
    </row>
    <row r="235" spans="1:14">
      <c r="A235" s="1166" t="s">
        <v>0</v>
      </c>
      <c r="B235" s="1168"/>
      <c r="C235" s="1232" t="s">
        <v>608</v>
      </c>
      <c r="D235" s="1232" t="s">
        <v>609</v>
      </c>
      <c r="E235" s="1232" t="s">
        <v>610</v>
      </c>
      <c r="F235" s="1232" t="s">
        <v>611</v>
      </c>
      <c r="G235" s="1232" t="s">
        <v>612</v>
      </c>
      <c r="H235" s="1232" t="s">
        <v>613</v>
      </c>
      <c r="I235" s="1232" t="s">
        <v>614</v>
      </c>
      <c r="J235" s="1232" t="s">
        <v>615</v>
      </c>
      <c r="K235" s="1232" t="s">
        <v>616</v>
      </c>
      <c r="L235" s="1232" t="s">
        <v>617</v>
      </c>
      <c r="M235" s="1232" t="s">
        <v>618</v>
      </c>
      <c r="N235" s="1232" t="s">
        <v>619</v>
      </c>
    </row>
    <row r="236" spans="1:14">
      <c r="A236" s="1168">
        <v>1988</v>
      </c>
      <c r="B236" s="1168"/>
      <c r="C236" s="1204">
        <v>28.5</v>
      </c>
      <c r="D236" s="1204">
        <v>30</v>
      </c>
      <c r="E236" s="1204">
        <v>36.5</v>
      </c>
      <c r="F236" s="1197">
        <v>41</v>
      </c>
      <c r="G236" s="1204">
        <v>44</v>
      </c>
      <c r="H236" s="1204">
        <v>48</v>
      </c>
      <c r="I236" s="1204">
        <v>46.5</v>
      </c>
      <c r="J236" s="1197">
        <v>47</v>
      </c>
      <c r="K236" s="1197">
        <v>44</v>
      </c>
      <c r="L236" s="1197">
        <v>40</v>
      </c>
      <c r="M236" s="1197">
        <v>36</v>
      </c>
      <c r="N236" s="1197">
        <v>29.5</v>
      </c>
    </row>
    <row r="237" spans="1:14">
      <c r="A237" s="1168">
        <v>1989</v>
      </c>
      <c r="B237" s="1168"/>
      <c r="C237" s="1197">
        <v>28</v>
      </c>
      <c r="D237" s="1197">
        <v>34</v>
      </c>
      <c r="E237" s="1197">
        <v>34</v>
      </c>
      <c r="F237" s="1197">
        <v>39</v>
      </c>
      <c r="G237" s="1197">
        <v>45</v>
      </c>
      <c r="H237" s="1197">
        <v>46.5</v>
      </c>
      <c r="I237" s="1197">
        <v>46</v>
      </c>
      <c r="J237" s="1197">
        <v>46</v>
      </c>
      <c r="K237" s="1197">
        <v>43</v>
      </c>
      <c r="L237" s="1197">
        <v>41</v>
      </c>
      <c r="M237" s="1197">
        <v>35</v>
      </c>
      <c r="N237" s="1197">
        <v>30</v>
      </c>
    </row>
    <row r="238" spans="1:14">
      <c r="A238" s="1168">
        <v>1990</v>
      </c>
      <c r="B238" s="1168"/>
      <c r="C238" s="1197">
        <v>27</v>
      </c>
      <c r="D238" s="1197">
        <v>29</v>
      </c>
      <c r="E238" s="1197">
        <v>35</v>
      </c>
      <c r="F238" s="1197">
        <v>40</v>
      </c>
      <c r="G238" s="1197">
        <v>45</v>
      </c>
      <c r="H238" s="1197">
        <v>46</v>
      </c>
      <c r="I238" s="1197">
        <v>47.5</v>
      </c>
      <c r="J238" s="1197">
        <v>46</v>
      </c>
      <c r="K238" s="1197">
        <v>44</v>
      </c>
      <c r="L238" s="1197">
        <v>41</v>
      </c>
      <c r="M238" s="1197">
        <v>33.5</v>
      </c>
      <c r="N238" s="1197">
        <v>30</v>
      </c>
    </row>
    <row r="239" spans="1:14">
      <c r="A239" s="1168">
        <v>1991</v>
      </c>
      <c r="B239" s="1168"/>
      <c r="C239" s="1197">
        <v>32</v>
      </c>
      <c r="D239" s="1197">
        <v>31.5</v>
      </c>
      <c r="E239" s="1197">
        <v>37</v>
      </c>
      <c r="F239" s="1197">
        <v>41</v>
      </c>
      <c r="G239" s="1197">
        <v>43</v>
      </c>
      <c r="H239" s="1197">
        <v>45</v>
      </c>
      <c r="I239" s="1197">
        <v>46</v>
      </c>
      <c r="J239" s="1197">
        <v>46</v>
      </c>
      <c r="K239" s="1197">
        <v>42.5</v>
      </c>
      <c r="L239" s="1197">
        <v>39</v>
      </c>
      <c r="M239" s="1197">
        <v>34</v>
      </c>
      <c r="N239" s="1197">
        <v>35</v>
      </c>
    </row>
    <row r="240" spans="1:14">
      <c r="A240" s="1168">
        <v>1992</v>
      </c>
      <c r="B240" s="1168"/>
      <c r="C240" s="1197">
        <v>26</v>
      </c>
      <c r="D240" s="1197">
        <v>28.5</v>
      </c>
      <c r="E240" s="1197">
        <v>32</v>
      </c>
      <c r="F240" s="1197">
        <v>38.5</v>
      </c>
      <c r="G240" s="1197">
        <v>44.5</v>
      </c>
      <c r="H240" s="1197">
        <v>45</v>
      </c>
      <c r="I240" s="1197">
        <v>45</v>
      </c>
      <c r="J240" s="1197">
        <v>44.5</v>
      </c>
      <c r="K240" s="1197">
        <v>42</v>
      </c>
      <c r="L240" s="1197">
        <v>37</v>
      </c>
      <c r="M240" s="1197">
        <v>34.5</v>
      </c>
      <c r="N240" s="1197">
        <v>29.5</v>
      </c>
    </row>
    <row r="241" spans="1:14">
      <c r="A241" s="1168">
        <v>1993</v>
      </c>
      <c r="B241" s="1168"/>
      <c r="C241" s="1197">
        <v>29</v>
      </c>
      <c r="D241" s="1197">
        <v>32.5</v>
      </c>
      <c r="E241" s="1197">
        <v>35</v>
      </c>
      <c r="F241" s="1197">
        <v>40</v>
      </c>
      <c r="G241" s="1197">
        <v>45.5</v>
      </c>
      <c r="H241" s="1197">
        <v>45</v>
      </c>
      <c r="I241" s="1197">
        <v>46</v>
      </c>
      <c r="J241" s="1197">
        <v>46</v>
      </c>
      <c r="K241" s="1197">
        <v>43</v>
      </c>
      <c r="L241" s="1197">
        <v>39</v>
      </c>
      <c r="M241" s="1197">
        <v>35</v>
      </c>
      <c r="N241" s="1197">
        <v>30</v>
      </c>
    </row>
    <row r="242" spans="1:14">
      <c r="A242" s="949" t="s">
        <v>704</v>
      </c>
      <c r="B242" s="1233"/>
      <c r="C242" s="1233"/>
      <c r="D242" s="1233"/>
      <c r="E242" s="1233"/>
      <c r="F242" s="1233"/>
      <c r="G242" s="1233"/>
      <c r="H242" s="1198"/>
      <c r="I242" s="1198"/>
      <c r="J242" s="1198"/>
      <c r="K242" s="1198"/>
      <c r="L242" s="1199"/>
      <c r="M242" s="1199"/>
    </row>
    <row r="243" spans="1:14">
      <c r="A243" s="949" t="s">
        <v>715</v>
      </c>
      <c r="B243" s="1233"/>
      <c r="C243" s="1233"/>
      <c r="D243" s="1233"/>
      <c r="E243" s="1233"/>
      <c r="F243" s="1233"/>
      <c r="G243" s="1233"/>
      <c r="H243" s="1198"/>
      <c r="I243" s="1198"/>
      <c r="J243" s="1198"/>
      <c r="K243" s="1198"/>
      <c r="L243" s="1198"/>
      <c r="M243" s="1198"/>
    </row>
    <row r="244" spans="1:14" ht="15.75">
      <c r="A244" s="1234"/>
      <c r="B244" s="1235"/>
      <c r="C244" s="1235"/>
      <c r="D244" s="1235"/>
      <c r="E244" s="1235"/>
      <c r="F244" s="1198"/>
      <c r="G244" s="1198"/>
      <c r="H244" s="1198"/>
      <c r="I244" s="1198"/>
      <c r="J244" s="1236"/>
      <c r="K244" s="948" t="s">
        <v>600</v>
      </c>
      <c r="M244" s="948" t="s">
        <v>705</v>
      </c>
    </row>
    <row r="245" spans="1:14" ht="18.75">
      <c r="A245" s="1115" t="s">
        <v>145</v>
      </c>
      <c r="B245" s="1115"/>
      <c r="C245" s="1115"/>
      <c r="D245" s="1115"/>
      <c r="E245" s="1115"/>
      <c r="F245" s="1115"/>
      <c r="G245" s="1115"/>
      <c r="H245" s="1115"/>
      <c r="I245" s="1115"/>
      <c r="J245" s="1115"/>
      <c r="K245" s="948" t="s">
        <v>603</v>
      </c>
      <c r="M245" s="948" t="s">
        <v>706</v>
      </c>
    </row>
    <row r="246" spans="1:14">
      <c r="A246" s="1237"/>
      <c r="B246" s="1198"/>
      <c r="C246" s="1198"/>
      <c r="D246" s="1198"/>
      <c r="E246" s="1198"/>
      <c r="F246" s="1198"/>
      <c r="G246" s="1198"/>
      <c r="H246" s="1198"/>
      <c r="I246" s="1198"/>
      <c r="J246" s="1198"/>
      <c r="K246" s="948" t="s">
        <v>707</v>
      </c>
      <c r="M246" s="948" t="s">
        <v>708</v>
      </c>
    </row>
    <row r="247" spans="1:14" ht="15.75">
      <c r="A247" s="1118" t="s">
        <v>716</v>
      </c>
      <c r="B247" s="1118"/>
      <c r="C247" s="1118"/>
      <c r="D247" s="1118"/>
      <c r="E247" s="1118"/>
      <c r="F247" s="1118"/>
      <c r="G247" s="1118"/>
      <c r="H247" s="1118"/>
      <c r="I247" s="1118"/>
      <c r="J247" s="1118"/>
      <c r="K247" s="1118"/>
      <c r="L247" s="1118"/>
      <c r="M247" s="1198"/>
    </row>
    <row r="248" spans="1:14">
      <c r="A248" s="1166" t="s">
        <v>0</v>
      </c>
      <c r="B248" s="1168"/>
      <c r="C248" s="1203" t="s">
        <v>608</v>
      </c>
      <c r="D248" s="1203" t="s">
        <v>609</v>
      </c>
      <c r="E248" s="1203" t="s">
        <v>610</v>
      </c>
      <c r="F248" s="1203" t="s">
        <v>611</v>
      </c>
      <c r="G248" s="1203" t="s">
        <v>612</v>
      </c>
      <c r="H248" s="1203" t="s">
        <v>613</v>
      </c>
      <c r="I248" s="1203" t="s">
        <v>614</v>
      </c>
      <c r="J248" s="1203" t="s">
        <v>615</v>
      </c>
      <c r="K248" s="1203" t="s">
        <v>616</v>
      </c>
      <c r="L248" s="1203" t="s">
        <v>617</v>
      </c>
      <c r="M248" s="1203" t="s">
        <v>618</v>
      </c>
      <c r="N248" s="1203" t="s">
        <v>619</v>
      </c>
    </row>
    <row r="249" spans="1:14">
      <c r="A249" s="1168">
        <v>1994</v>
      </c>
      <c r="B249" s="1168"/>
      <c r="C249" s="1204" t="s">
        <v>99</v>
      </c>
      <c r="D249" s="1204" t="s">
        <v>99</v>
      </c>
      <c r="E249" s="1204" t="s">
        <v>99</v>
      </c>
      <c r="F249" s="1204" t="s">
        <v>99</v>
      </c>
      <c r="G249" s="1197">
        <v>46.7</v>
      </c>
      <c r="H249" s="1197">
        <v>47.1</v>
      </c>
      <c r="I249" s="1197">
        <v>47.5</v>
      </c>
      <c r="J249" s="1197">
        <v>48.2</v>
      </c>
      <c r="K249" s="1197">
        <v>44.1</v>
      </c>
      <c r="L249" s="1197">
        <v>40.200000000000003</v>
      </c>
      <c r="M249" s="1197">
        <v>35.5</v>
      </c>
      <c r="N249" s="1197">
        <v>32.5</v>
      </c>
    </row>
    <row r="250" spans="1:14">
      <c r="A250" s="1168">
        <v>1995</v>
      </c>
      <c r="B250" s="1168"/>
      <c r="C250" s="1197">
        <v>28.4</v>
      </c>
      <c r="D250" s="1197">
        <v>32.6</v>
      </c>
      <c r="E250" s="1197">
        <v>32.6</v>
      </c>
      <c r="F250" s="1197">
        <v>40.1</v>
      </c>
      <c r="G250" s="1197">
        <v>43.9</v>
      </c>
      <c r="H250" s="1197">
        <v>47.7</v>
      </c>
      <c r="I250" s="1197">
        <v>46.7</v>
      </c>
      <c r="J250" s="1197">
        <v>47</v>
      </c>
      <c r="K250" s="1197">
        <v>47.2</v>
      </c>
      <c r="L250" s="1197">
        <v>40.299999999999997</v>
      </c>
      <c r="M250" s="1197">
        <v>36.5</v>
      </c>
      <c r="N250" s="1197">
        <v>30.4</v>
      </c>
    </row>
    <row r="251" spans="1:14">
      <c r="A251" s="1168">
        <v>1996</v>
      </c>
      <c r="B251" s="1168"/>
      <c r="C251" s="1197">
        <v>29</v>
      </c>
      <c r="D251" s="1197">
        <v>33.200000000000003</v>
      </c>
      <c r="E251" s="1197">
        <v>35.700000000000003</v>
      </c>
      <c r="F251" s="1197">
        <v>41.8</v>
      </c>
      <c r="G251" s="1197">
        <v>45.6</v>
      </c>
      <c r="H251" s="1197">
        <v>46.6</v>
      </c>
      <c r="I251" s="1197">
        <v>48.5</v>
      </c>
      <c r="J251" s="1197">
        <v>47.6</v>
      </c>
      <c r="K251" s="1197">
        <v>44.6</v>
      </c>
      <c r="L251" s="1197">
        <v>42</v>
      </c>
      <c r="M251" s="1197">
        <v>34.5</v>
      </c>
      <c r="N251" s="1197">
        <v>28.5</v>
      </c>
    </row>
    <row r="252" spans="1:14">
      <c r="A252" s="1168">
        <v>1997</v>
      </c>
      <c r="B252" s="1168"/>
      <c r="C252" s="1197">
        <v>27.2</v>
      </c>
      <c r="D252" s="1197">
        <v>34.299999999999997</v>
      </c>
      <c r="E252" s="1197">
        <v>33.299999999999997</v>
      </c>
      <c r="F252" s="1197">
        <v>39.1</v>
      </c>
      <c r="G252" s="1197">
        <v>44.7</v>
      </c>
      <c r="H252" s="1197">
        <v>48.6</v>
      </c>
      <c r="I252" s="1197">
        <v>46.5</v>
      </c>
      <c r="J252" s="1197">
        <v>48.7</v>
      </c>
      <c r="K252" s="1197">
        <v>45.3</v>
      </c>
      <c r="L252" s="1197">
        <v>42.4</v>
      </c>
      <c r="M252" s="1197">
        <v>34.799999999999997</v>
      </c>
      <c r="N252" s="1197">
        <v>29.9</v>
      </c>
    </row>
    <row r="253" spans="1:14">
      <c r="A253" s="1168">
        <v>1998</v>
      </c>
      <c r="B253" s="1168"/>
      <c r="C253" s="1197">
        <v>27.8</v>
      </c>
      <c r="D253" s="1197">
        <v>30.7</v>
      </c>
      <c r="E253" s="1197">
        <v>42.9</v>
      </c>
      <c r="F253" s="1197">
        <v>42.2</v>
      </c>
      <c r="G253" s="1197">
        <v>47.3</v>
      </c>
      <c r="H253" s="1197">
        <v>48.8</v>
      </c>
      <c r="I253" s="1197">
        <v>49</v>
      </c>
      <c r="J253" s="1197">
        <v>48</v>
      </c>
      <c r="K253" s="1197">
        <v>45.6</v>
      </c>
      <c r="L253" s="1197">
        <v>42.7</v>
      </c>
      <c r="M253" s="1197">
        <v>34.700000000000003</v>
      </c>
      <c r="N253" s="1197">
        <v>35</v>
      </c>
    </row>
    <row r="254" spans="1:14">
      <c r="A254" s="1168">
        <v>1999</v>
      </c>
      <c r="B254" s="1168"/>
      <c r="C254" s="1197">
        <v>29.8</v>
      </c>
      <c r="D254" s="1197">
        <v>34.700000000000003</v>
      </c>
      <c r="E254" s="1197">
        <v>39.6</v>
      </c>
      <c r="F254" s="1197">
        <v>44.3</v>
      </c>
      <c r="G254" s="1197">
        <v>47.4</v>
      </c>
      <c r="H254" s="1197">
        <v>49</v>
      </c>
      <c r="I254" s="1197">
        <v>49.1</v>
      </c>
      <c r="J254" s="1197">
        <v>47.7</v>
      </c>
      <c r="K254" s="1197">
        <v>47.8</v>
      </c>
      <c r="L254" s="1197">
        <v>41.6</v>
      </c>
      <c r="M254" s="1197">
        <v>37.5</v>
      </c>
      <c r="N254" s="1197">
        <v>31.3</v>
      </c>
    </row>
    <row r="255" spans="1:14">
      <c r="A255" s="1168">
        <v>2000</v>
      </c>
      <c r="B255" s="1168"/>
      <c r="C255" s="1197">
        <v>30.4</v>
      </c>
      <c r="D255" s="1197">
        <v>35.5</v>
      </c>
      <c r="E255" s="1197">
        <v>37.700000000000003</v>
      </c>
      <c r="F255" s="1197">
        <v>44.1</v>
      </c>
      <c r="G255" s="1197">
        <v>45.9</v>
      </c>
      <c r="H255" s="1197">
        <v>47.2</v>
      </c>
      <c r="I255" s="1197">
        <v>48.2</v>
      </c>
      <c r="J255" s="1197">
        <v>47</v>
      </c>
      <c r="K255" s="1197">
        <v>43.6</v>
      </c>
      <c r="L255" s="1197">
        <v>41.5</v>
      </c>
      <c r="M255" s="1197">
        <v>36.200000000000003</v>
      </c>
      <c r="N255" s="1197">
        <v>31.6</v>
      </c>
    </row>
    <row r="256" spans="1:14">
      <c r="A256" s="1168">
        <v>2001</v>
      </c>
      <c r="B256" s="1168"/>
      <c r="C256" s="1197">
        <v>26.9</v>
      </c>
      <c r="D256" s="1197">
        <v>32.5</v>
      </c>
      <c r="E256" s="1197">
        <v>36.799999999999997</v>
      </c>
      <c r="F256" s="1197">
        <v>42</v>
      </c>
      <c r="G256" s="1197">
        <v>46.4</v>
      </c>
      <c r="H256" s="1197">
        <v>47.7</v>
      </c>
      <c r="I256" s="1197">
        <v>47.1</v>
      </c>
      <c r="J256" s="1197">
        <v>47.4</v>
      </c>
      <c r="K256" s="1197">
        <v>46</v>
      </c>
      <c r="L256" s="1197">
        <v>40.6</v>
      </c>
      <c r="M256" s="1197">
        <v>37.5</v>
      </c>
      <c r="N256" s="1197">
        <v>32.799999999999997</v>
      </c>
    </row>
    <row r="257" spans="1:14">
      <c r="A257" s="1168">
        <v>2002</v>
      </c>
      <c r="B257" s="1168"/>
      <c r="C257" s="1197">
        <v>28.8</v>
      </c>
      <c r="D257" s="1197">
        <v>34</v>
      </c>
      <c r="E257" s="1197">
        <v>37.5</v>
      </c>
      <c r="F257" s="1197">
        <v>44.4</v>
      </c>
      <c r="G257" s="1197">
        <v>46.6</v>
      </c>
      <c r="H257" s="1197">
        <v>48</v>
      </c>
      <c r="I257" s="1197">
        <v>47.3</v>
      </c>
      <c r="J257" s="1197">
        <v>47.9</v>
      </c>
      <c r="K257" s="1197">
        <v>45.5</v>
      </c>
      <c r="L257" s="1197">
        <v>41.9</v>
      </c>
      <c r="M257" s="1197">
        <v>35.1</v>
      </c>
      <c r="N257" s="1197">
        <v>30.5</v>
      </c>
    </row>
    <row r="258" spans="1:14">
      <c r="A258" s="1168">
        <v>2003</v>
      </c>
      <c r="B258" s="1168"/>
      <c r="C258" s="1197">
        <v>30</v>
      </c>
      <c r="D258" s="1197">
        <v>34.299999999999997</v>
      </c>
      <c r="E258" s="1197">
        <v>39.9</v>
      </c>
      <c r="F258" s="1197">
        <v>42.1</v>
      </c>
      <c r="G258" s="1197">
        <v>45.4</v>
      </c>
      <c r="H258" s="1197">
        <v>48.1</v>
      </c>
      <c r="I258" s="1197">
        <v>47</v>
      </c>
      <c r="J258" s="1197">
        <v>48.3</v>
      </c>
      <c r="K258" s="1197">
        <v>46.1</v>
      </c>
      <c r="L258" s="1197">
        <v>42.9</v>
      </c>
      <c r="M258" s="1197">
        <v>36</v>
      </c>
      <c r="N258" s="1197">
        <v>31.5</v>
      </c>
    </row>
    <row r="259" spans="1:14">
      <c r="A259" s="1168">
        <v>2004</v>
      </c>
      <c r="B259" s="1168"/>
      <c r="C259" s="1197">
        <v>31.8</v>
      </c>
      <c r="D259" s="1197">
        <v>34.200000000000003</v>
      </c>
      <c r="E259" s="1197">
        <v>38.9</v>
      </c>
      <c r="F259" s="1197">
        <v>42.4</v>
      </c>
      <c r="G259" s="1197">
        <v>47.9</v>
      </c>
      <c r="H259" s="1197">
        <v>47</v>
      </c>
      <c r="I259" s="1197">
        <v>48</v>
      </c>
      <c r="J259" s="1197">
        <v>47.9</v>
      </c>
      <c r="K259" s="1197">
        <v>45.2</v>
      </c>
      <c r="L259" s="1197">
        <v>41.3</v>
      </c>
      <c r="M259" s="1197">
        <v>35.4</v>
      </c>
      <c r="N259" s="1197">
        <v>31.9</v>
      </c>
    </row>
    <row r="260" spans="1:14">
      <c r="A260" s="1168">
        <v>2005</v>
      </c>
      <c r="B260" s="1168"/>
      <c r="C260" s="1197">
        <v>29</v>
      </c>
      <c r="D260" s="1197">
        <v>31</v>
      </c>
      <c r="E260" s="1197">
        <v>37.200000000000003</v>
      </c>
      <c r="F260" s="1197">
        <v>42.6</v>
      </c>
      <c r="G260" s="1197">
        <v>45.5</v>
      </c>
      <c r="H260" s="1197">
        <v>47.8</v>
      </c>
      <c r="I260" s="1197">
        <v>48</v>
      </c>
      <c r="J260" s="1197">
        <v>48.8</v>
      </c>
      <c r="K260" s="1197">
        <v>45</v>
      </c>
      <c r="L260" s="1197">
        <v>40.9</v>
      </c>
      <c r="M260" s="1197">
        <v>37</v>
      </c>
      <c r="N260" s="1197">
        <v>32.9</v>
      </c>
    </row>
    <row r="261" spans="1:14">
      <c r="A261" s="1168">
        <v>2006</v>
      </c>
      <c r="B261" s="1168"/>
      <c r="C261" s="1197">
        <v>28.8</v>
      </c>
      <c r="D261" s="1197">
        <v>34.200000000000003</v>
      </c>
      <c r="E261" s="1197">
        <v>36.299999999999997</v>
      </c>
      <c r="F261" s="1197">
        <v>41.2</v>
      </c>
      <c r="G261" s="1197">
        <v>47.3</v>
      </c>
      <c r="H261" s="1197">
        <v>48</v>
      </c>
      <c r="I261" s="1197">
        <v>47.2</v>
      </c>
      <c r="J261" s="1197">
        <v>47.1</v>
      </c>
      <c r="K261" s="1197">
        <v>44</v>
      </c>
      <c r="L261" s="1197">
        <v>42.5</v>
      </c>
      <c r="M261" s="1197">
        <v>37.5</v>
      </c>
      <c r="N261" s="1197">
        <v>30.5</v>
      </c>
    </row>
    <row r="262" spans="1:14">
      <c r="A262" s="1168">
        <v>2007</v>
      </c>
      <c r="B262" s="1168"/>
      <c r="C262" s="1197">
        <v>28.5</v>
      </c>
      <c r="D262" s="1197">
        <v>34.700000000000003</v>
      </c>
      <c r="E262" s="1197">
        <v>36</v>
      </c>
      <c r="F262" s="1197">
        <v>43.2</v>
      </c>
      <c r="G262" s="1197">
        <v>44.6</v>
      </c>
      <c r="H262" s="1197">
        <v>48.7</v>
      </c>
      <c r="I262" s="1197">
        <v>47.5</v>
      </c>
      <c r="J262" s="1197">
        <v>47.5</v>
      </c>
      <c r="K262" s="1197">
        <v>45.9</v>
      </c>
      <c r="L262" s="1197">
        <v>41</v>
      </c>
      <c r="M262" s="1197">
        <v>36.799999999999997</v>
      </c>
      <c r="N262" s="1197">
        <v>29.8</v>
      </c>
    </row>
    <row r="263" spans="1:14">
      <c r="A263" s="1168">
        <v>2008</v>
      </c>
      <c r="B263" s="1168"/>
      <c r="C263" s="1197">
        <v>28.5</v>
      </c>
      <c r="D263" s="1197">
        <v>34</v>
      </c>
      <c r="E263" s="1197">
        <v>38.6</v>
      </c>
      <c r="F263" s="1197">
        <v>42.2</v>
      </c>
      <c r="G263" s="1197">
        <v>45.1</v>
      </c>
      <c r="H263" s="1197">
        <v>49</v>
      </c>
      <c r="I263" s="1197">
        <v>48.9</v>
      </c>
      <c r="J263" s="1197">
        <v>46.6</v>
      </c>
      <c r="K263" s="1197">
        <v>44.6</v>
      </c>
      <c r="L263" s="1197">
        <v>40.9</v>
      </c>
      <c r="M263" s="1197">
        <v>36.799999999999997</v>
      </c>
      <c r="N263" s="1197">
        <v>31</v>
      </c>
    </row>
    <row r="264" spans="1:14">
      <c r="A264" s="1168">
        <v>2009</v>
      </c>
      <c r="B264" s="1168"/>
      <c r="C264" s="1197">
        <v>29.2</v>
      </c>
      <c r="D264" s="1197">
        <v>36.6</v>
      </c>
      <c r="E264" s="1197">
        <v>37.6</v>
      </c>
      <c r="F264" s="1197">
        <v>42</v>
      </c>
      <c r="G264" s="1197">
        <v>49.3</v>
      </c>
      <c r="H264" s="1197">
        <v>48.6</v>
      </c>
      <c r="I264" s="1197">
        <v>48.6</v>
      </c>
      <c r="J264" s="1197">
        <v>47.2</v>
      </c>
      <c r="K264" s="1197">
        <v>45.5</v>
      </c>
      <c r="L264" s="1197">
        <v>42</v>
      </c>
      <c r="M264" s="1197">
        <v>37.1</v>
      </c>
      <c r="N264" s="1197">
        <v>30.8</v>
      </c>
    </row>
    <row r="265" spans="1:14">
      <c r="A265" s="1168">
        <v>2010</v>
      </c>
      <c r="B265" s="1168"/>
      <c r="C265" s="1197">
        <v>30</v>
      </c>
      <c r="D265" s="1197">
        <v>35.1</v>
      </c>
      <c r="E265" s="1197">
        <v>39.799999999999997</v>
      </c>
      <c r="F265" s="1197">
        <v>43</v>
      </c>
      <c r="G265" s="1197">
        <v>45.6</v>
      </c>
      <c r="H265" s="1197">
        <v>48.5</v>
      </c>
      <c r="I265" s="1197">
        <v>49.2</v>
      </c>
      <c r="J265" s="1197">
        <v>46.7</v>
      </c>
      <c r="K265" s="1197">
        <v>45.2</v>
      </c>
      <c r="L265" s="1197">
        <v>41.3</v>
      </c>
      <c r="M265" s="1197">
        <v>34.4</v>
      </c>
      <c r="N265" s="1197">
        <v>31.3</v>
      </c>
    </row>
    <row r="266" spans="1:14">
      <c r="A266" s="1124" t="s">
        <v>620</v>
      </c>
      <c r="B266" s="1198"/>
      <c r="C266" s="1198"/>
      <c r="D266" s="1198"/>
      <c r="E266" s="1198"/>
      <c r="F266" s="1198"/>
      <c r="G266" s="1198"/>
      <c r="H266" s="1198"/>
      <c r="I266" s="1198"/>
      <c r="J266" s="1198"/>
      <c r="K266" s="1198"/>
      <c r="L266" s="1198"/>
      <c r="M266" s="1198"/>
    </row>
    <row r="268" spans="1:14" ht="15.75">
      <c r="A268" s="1112"/>
      <c r="B268" s="1191"/>
      <c r="C268" s="1191"/>
      <c r="D268" s="1191"/>
      <c r="E268" s="1191"/>
      <c r="F268" s="1191"/>
      <c r="G268" s="1191"/>
      <c r="H268" s="1191"/>
      <c r="I268" s="1191"/>
      <c r="J268" s="1193"/>
      <c r="K268" s="1116" t="s">
        <v>697</v>
      </c>
      <c r="L268" s="2"/>
      <c r="M268" s="1116" t="s">
        <v>698</v>
      </c>
    </row>
    <row r="269" spans="1:14" ht="18.75">
      <c r="A269" s="1115" t="s">
        <v>699</v>
      </c>
      <c r="B269" s="1115"/>
      <c r="C269" s="1115"/>
      <c r="D269" s="1115"/>
      <c r="E269" s="1115"/>
      <c r="F269" s="1115"/>
      <c r="G269" s="1115"/>
      <c r="H269" s="1115"/>
      <c r="I269" s="1115"/>
      <c r="J269" s="1193"/>
      <c r="K269" s="1116" t="s">
        <v>603</v>
      </c>
      <c r="L269" s="2"/>
      <c r="M269" s="1116" t="s">
        <v>700</v>
      </c>
    </row>
    <row r="270" spans="1:14" ht="15.75">
      <c r="A270" s="1112"/>
      <c r="B270" s="1191"/>
      <c r="C270" s="1191"/>
      <c r="D270" s="1191"/>
      <c r="E270" s="1191"/>
      <c r="F270" s="1191"/>
      <c r="G270" s="1191"/>
      <c r="H270" s="1191"/>
      <c r="I270" s="1191"/>
      <c r="J270" s="1193"/>
      <c r="K270" s="1116" t="s">
        <v>701</v>
      </c>
      <c r="L270" s="2"/>
      <c r="M270" s="1116" t="s">
        <v>702</v>
      </c>
    </row>
    <row r="271" spans="1:14" ht="18.75">
      <c r="A271" s="1170" t="s">
        <v>717</v>
      </c>
      <c r="B271" s="1209"/>
      <c r="C271" s="1209"/>
      <c r="D271" s="1209"/>
      <c r="E271" s="1209"/>
      <c r="F271" s="1209"/>
      <c r="G271" s="1191"/>
      <c r="H271" s="1191"/>
      <c r="I271" s="1191"/>
      <c r="J271" s="1191"/>
      <c r="K271" s="1191"/>
      <c r="L271" s="1191"/>
      <c r="M271" s="1191"/>
    </row>
    <row r="272" spans="1:14">
      <c r="A272" s="1166" t="s">
        <v>0</v>
      </c>
      <c r="B272" s="1168"/>
      <c r="C272" s="1195" t="s">
        <v>608</v>
      </c>
      <c r="D272" s="1195" t="s">
        <v>609</v>
      </c>
      <c r="E272" s="1195" t="s">
        <v>610</v>
      </c>
      <c r="F272" s="1195" t="s">
        <v>611</v>
      </c>
      <c r="G272" s="1195" t="s">
        <v>612</v>
      </c>
      <c r="H272" s="1195" t="s">
        <v>613</v>
      </c>
      <c r="I272" s="1195" t="s">
        <v>614</v>
      </c>
      <c r="J272" s="1195" t="s">
        <v>615</v>
      </c>
      <c r="K272" s="1195" t="s">
        <v>616</v>
      </c>
      <c r="L272" s="1195" t="s">
        <v>617</v>
      </c>
      <c r="M272" s="1195" t="s">
        <v>618</v>
      </c>
      <c r="N272" s="1195" t="s">
        <v>619</v>
      </c>
    </row>
    <row r="273" spans="1:14">
      <c r="A273" s="1168">
        <v>1988</v>
      </c>
      <c r="B273" s="1168"/>
      <c r="C273" s="1204">
        <v>4.5</v>
      </c>
      <c r="D273" s="1204">
        <v>6</v>
      </c>
      <c r="E273" s="1204">
        <v>10</v>
      </c>
      <c r="F273" s="1204">
        <v>13.5</v>
      </c>
      <c r="G273" s="1204">
        <v>18</v>
      </c>
      <c r="H273" s="1204">
        <v>19.5</v>
      </c>
      <c r="I273" s="1204">
        <v>25</v>
      </c>
      <c r="J273" s="1197">
        <v>25</v>
      </c>
      <c r="K273" s="1197">
        <v>21</v>
      </c>
      <c r="L273" s="1197">
        <v>15</v>
      </c>
      <c r="M273" s="1197">
        <v>11</v>
      </c>
      <c r="N273" s="1197">
        <v>7</v>
      </c>
    </row>
    <row r="274" spans="1:14">
      <c r="A274" s="1168">
        <v>1989</v>
      </c>
      <c r="B274" s="1168"/>
      <c r="C274" s="1197">
        <v>4</v>
      </c>
      <c r="D274" s="1197">
        <v>6</v>
      </c>
      <c r="E274" s="1197">
        <v>10</v>
      </c>
      <c r="F274" s="1197">
        <v>10</v>
      </c>
      <c r="G274" s="1197">
        <v>17</v>
      </c>
      <c r="H274" s="1197">
        <v>22</v>
      </c>
      <c r="I274" s="1197">
        <v>25.5</v>
      </c>
      <c r="J274" s="1197">
        <v>25</v>
      </c>
      <c r="K274" s="1197">
        <v>20</v>
      </c>
      <c r="L274" s="1197">
        <v>17</v>
      </c>
      <c r="M274" s="1197">
        <v>13</v>
      </c>
      <c r="N274" s="1197">
        <v>9</v>
      </c>
    </row>
    <row r="275" spans="1:14">
      <c r="A275" s="1168">
        <v>1990</v>
      </c>
      <c r="B275" s="1168"/>
      <c r="C275" s="1197">
        <v>5.5</v>
      </c>
      <c r="D275" s="1197">
        <v>7</v>
      </c>
      <c r="E275" s="1197">
        <v>8</v>
      </c>
      <c r="F275" s="1197">
        <v>11.5</v>
      </c>
      <c r="G275" s="1197">
        <v>16.5</v>
      </c>
      <c r="H275" s="1197">
        <v>21.5</v>
      </c>
      <c r="I275" s="1197">
        <v>23.5</v>
      </c>
      <c r="J275" s="1197">
        <v>23</v>
      </c>
      <c r="K275" s="1197">
        <v>24</v>
      </c>
      <c r="L275" s="1197">
        <v>17.5</v>
      </c>
      <c r="M275" s="1197">
        <v>13.5</v>
      </c>
      <c r="N275" s="1197">
        <v>7.5</v>
      </c>
    </row>
    <row r="276" spans="1:14">
      <c r="A276" s="1168">
        <v>1991</v>
      </c>
      <c r="B276" s="1168"/>
      <c r="C276" s="1197">
        <v>8</v>
      </c>
      <c r="D276" s="1197">
        <v>6</v>
      </c>
      <c r="E276" s="1197">
        <v>9.5</v>
      </c>
      <c r="F276" s="1197">
        <v>14.5</v>
      </c>
      <c r="G276" s="1197">
        <v>16</v>
      </c>
      <c r="H276" s="1197">
        <v>19</v>
      </c>
      <c r="I276" s="1197">
        <v>25</v>
      </c>
      <c r="J276" s="1197">
        <v>26.5</v>
      </c>
      <c r="K276" s="1197">
        <v>21.5</v>
      </c>
      <c r="L276" s="1197">
        <v>17</v>
      </c>
      <c r="M276" s="1197">
        <v>11</v>
      </c>
      <c r="N276" s="1197">
        <v>8</v>
      </c>
    </row>
    <row r="277" spans="1:14">
      <c r="A277" s="1168">
        <v>1992</v>
      </c>
      <c r="B277" s="1168"/>
      <c r="C277" s="1197">
        <v>3.3</v>
      </c>
      <c r="D277" s="1197">
        <v>6</v>
      </c>
      <c r="E277" s="1197">
        <v>6</v>
      </c>
      <c r="F277" s="1197">
        <v>11</v>
      </c>
      <c r="G277" s="1197">
        <v>18</v>
      </c>
      <c r="H277" s="1197">
        <v>22</v>
      </c>
      <c r="I277" s="1197">
        <v>23.5</v>
      </c>
      <c r="J277" s="1197">
        <v>23.5</v>
      </c>
      <c r="K277" s="1197">
        <v>22</v>
      </c>
      <c r="L277" s="1197">
        <v>16</v>
      </c>
      <c r="M277" s="1197">
        <v>12.5</v>
      </c>
      <c r="N277" s="1197">
        <v>10</v>
      </c>
    </row>
    <row r="278" spans="1:14">
      <c r="A278" s="1168">
        <v>1993</v>
      </c>
      <c r="B278" s="1168"/>
      <c r="C278" s="1197">
        <v>7</v>
      </c>
      <c r="D278" s="1197">
        <v>9</v>
      </c>
      <c r="E278" s="1197">
        <v>10</v>
      </c>
      <c r="F278" s="1197">
        <v>12</v>
      </c>
      <c r="G278" s="1197">
        <v>15.5</v>
      </c>
      <c r="H278" s="1197">
        <v>19</v>
      </c>
      <c r="I278" s="1197">
        <v>23.5</v>
      </c>
      <c r="J278" s="1197">
        <v>26.5</v>
      </c>
      <c r="K278" s="1197">
        <v>22</v>
      </c>
      <c r="L278" s="1197">
        <v>17</v>
      </c>
      <c r="M278" s="1197">
        <v>11</v>
      </c>
      <c r="N278" s="1197">
        <v>9.5</v>
      </c>
    </row>
    <row r="279" spans="1:14">
      <c r="A279" s="949" t="s">
        <v>704</v>
      </c>
      <c r="B279" s="1198"/>
      <c r="C279" s="1198"/>
      <c r="D279" s="1198"/>
      <c r="E279" s="1198"/>
      <c r="F279" s="1198"/>
      <c r="G279" s="1198"/>
      <c r="H279" s="1198"/>
      <c r="I279" s="1198"/>
      <c r="J279" s="1198"/>
      <c r="K279" s="1198"/>
      <c r="L279" s="1199"/>
      <c r="M279" s="1199"/>
    </row>
    <row r="280" spans="1:14">
      <c r="A280" s="1238" t="s">
        <v>718</v>
      </c>
      <c r="B280" s="1198"/>
      <c r="C280" s="1198"/>
      <c r="D280" s="1198"/>
      <c r="E280" s="1198"/>
      <c r="F280" s="1198"/>
      <c r="G280" s="1198"/>
      <c r="H280" s="1198"/>
      <c r="I280" s="1198"/>
      <c r="J280" s="1198"/>
      <c r="K280" s="1198"/>
      <c r="L280" s="1198"/>
      <c r="M280" s="1198"/>
    </row>
    <row r="281" spans="1:14">
      <c r="A281" s="1239"/>
      <c r="B281" s="1240"/>
      <c r="C281" s="1240"/>
      <c r="D281" s="1240"/>
      <c r="E281" s="1240"/>
      <c r="F281" s="1240"/>
      <c r="G281" s="1240"/>
      <c r="H281" s="1240"/>
      <c r="I281" s="1240"/>
      <c r="J281" s="1240"/>
    </row>
    <row r="282" spans="1:14" ht="15.75">
      <c r="A282" s="1110"/>
      <c r="B282" s="1215"/>
      <c r="C282" s="1215"/>
      <c r="D282" s="1215"/>
      <c r="E282" s="1215"/>
      <c r="F282" s="1191"/>
      <c r="G282" s="1191"/>
      <c r="H282" s="1191"/>
      <c r="I282" s="1191"/>
      <c r="J282" s="1193"/>
      <c r="K282" s="1241"/>
      <c r="L282" s="1242" t="s">
        <v>600</v>
      </c>
      <c r="M282" s="1116" t="s">
        <v>705</v>
      </c>
    </row>
    <row r="283" spans="1:14" ht="18.75">
      <c r="A283" s="1115" t="s">
        <v>145</v>
      </c>
      <c r="B283" s="1115"/>
      <c r="C283" s="1115"/>
      <c r="D283" s="1115"/>
      <c r="E283" s="1115"/>
      <c r="F283" s="1115"/>
      <c r="G283" s="1115"/>
      <c r="H283" s="1115"/>
      <c r="I283" s="1115"/>
      <c r="J283" s="1115"/>
      <c r="K283" s="78"/>
      <c r="L283" s="1242" t="s">
        <v>603</v>
      </c>
      <c r="M283" s="1116" t="s">
        <v>706</v>
      </c>
    </row>
    <row r="284" spans="1:14" ht="15.75">
      <c r="A284" s="946"/>
      <c r="B284" s="1198"/>
      <c r="C284" s="1198"/>
      <c r="D284" s="1198"/>
      <c r="E284" s="1198"/>
      <c r="F284" s="1198"/>
      <c r="G284" s="1198"/>
      <c r="H284" s="1198"/>
      <c r="I284" s="1198"/>
      <c r="J284" s="1198"/>
      <c r="K284" s="1170"/>
      <c r="L284" s="1242" t="s">
        <v>707</v>
      </c>
      <c r="M284" s="1116" t="s">
        <v>708</v>
      </c>
    </row>
    <row r="285" spans="1:14" ht="15.75">
      <c r="A285" s="1118" t="s">
        <v>719</v>
      </c>
      <c r="B285" s="1118"/>
      <c r="C285" s="1118"/>
      <c r="D285" s="1118"/>
      <c r="E285" s="1118"/>
      <c r="F285" s="1118"/>
      <c r="G285" s="1118"/>
      <c r="H285" s="1118"/>
      <c r="I285" s="1118"/>
      <c r="J285" s="1118"/>
      <c r="K285" s="1118"/>
      <c r="L285" s="1198"/>
      <c r="M285" s="1198"/>
    </row>
    <row r="286" spans="1:14">
      <c r="A286" s="1166" t="s">
        <v>0</v>
      </c>
      <c r="B286" s="1168"/>
      <c r="C286" s="1203" t="s">
        <v>608</v>
      </c>
      <c r="D286" s="1203" t="s">
        <v>609</v>
      </c>
      <c r="E286" s="1203" t="s">
        <v>610</v>
      </c>
      <c r="F286" s="1203" t="s">
        <v>611</v>
      </c>
      <c r="G286" s="1203" t="s">
        <v>612</v>
      </c>
      <c r="H286" s="1203" t="s">
        <v>613</v>
      </c>
      <c r="I286" s="1203" t="s">
        <v>614</v>
      </c>
      <c r="J286" s="1203" t="s">
        <v>615</v>
      </c>
      <c r="K286" s="1203" t="s">
        <v>616</v>
      </c>
      <c r="L286" s="1203" t="s">
        <v>617</v>
      </c>
      <c r="M286" s="1203" t="s">
        <v>618</v>
      </c>
      <c r="N286" s="1203" t="s">
        <v>619</v>
      </c>
    </row>
    <row r="287" spans="1:14">
      <c r="A287" s="1168">
        <v>1994</v>
      </c>
      <c r="B287" s="1168"/>
      <c r="C287" s="1204" t="s">
        <v>99</v>
      </c>
      <c r="D287" s="1204" t="s">
        <v>99</v>
      </c>
      <c r="E287" s="1204" t="s">
        <v>99</v>
      </c>
      <c r="F287" s="1204" t="s">
        <v>99</v>
      </c>
      <c r="G287" s="1197">
        <v>18.899999999999999</v>
      </c>
      <c r="H287" s="1197">
        <v>22.9</v>
      </c>
      <c r="I287" s="1197">
        <v>23.7</v>
      </c>
      <c r="J287" s="1197">
        <v>25.4</v>
      </c>
      <c r="K287" s="1197">
        <v>21.8</v>
      </c>
      <c r="L287" s="1197">
        <v>19.899999999999999</v>
      </c>
      <c r="M287" s="1197">
        <v>16.2</v>
      </c>
      <c r="N287" s="1197">
        <v>7.5</v>
      </c>
    </row>
    <row r="288" spans="1:14">
      <c r="A288" s="1168">
        <v>1995</v>
      </c>
      <c r="B288" s="1168"/>
      <c r="C288" s="1197">
        <v>10.4</v>
      </c>
      <c r="D288" s="1197">
        <v>8.6999999999999993</v>
      </c>
      <c r="E288" s="1197">
        <v>10.7</v>
      </c>
      <c r="F288" s="1197">
        <v>13.4</v>
      </c>
      <c r="G288" s="1197">
        <v>18.399999999999999</v>
      </c>
      <c r="H288" s="1197">
        <v>22.5</v>
      </c>
      <c r="I288" s="1197">
        <v>22.8</v>
      </c>
      <c r="J288" s="1197">
        <v>26.3</v>
      </c>
      <c r="K288" s="1197">
        <v>22.3</v>
      </c>
      <c r="L288" s="1197">
        <v>18.7</v>
      </c>
      <c r="M288" s="1197">
        <v>13.5</v>
      </c>
      <c r="N288" s="1197">
        <v>11.8</v>
      </c>
    </row>
    <row r="289" spans="1:14">
      <c r="A289" s="1168">
        <v>1996</v>
      </c>
      <c r="B289" s="1168"/>
      <c r="C289" s="1197">
        <v>9.5</v>
      </c>
      <c r="D289" s="1197">
        <v>10.8</v>
      </c>
      <c r="E289" s="1197">
        <v>13.2</v>
      </c>
      <c r="F289" s="1197">
        <v>14.9</v>
      </c>
      <c r="G289" s="1197">
        <v>18.5</v>
      </c>
      <c r="H289" s="1197">
        <v>20.9</v>
      </c>
      <c r="I289" s="1197">
        <v>28.3</v>
      </c>
      <c r="J289" s="1197">
        <v>25.4</v>
      </c>
      <c r="K289" s="1197">
        <v>24.3</v>
      </c>
      <c r="L289" s="1197">
        <v>16.2</v>
      </c>
      <c r="M289" s="1197">
        <v>14.5</v>
      </c>
      <c r="N289" s="1197">
        <v>11.4</v>
      </c>
    </row>
    <row r="290" spans="1:14">
      <c r="A290" s="1168">
        <v>1997</v>
      </c>
      <c r="B290" s="1168"/>
      <c r="C290" s="1197">
        <v>9.6999999999999993</v>
      </c>
      <c r="D290" s="1197">
        <v>10.9</v>
      </c>
      <c r="E290" s="1197">
        <v>10.1</v>
      </c>
      <c r="F290" s="1197">
        <v>13.2</v>
      </c>
      <c r="G290" s="1197">
        <v>18.2</v>
      </c>
      <c r="H290" s="1197">
        <v>21</v>
      </c>
      <c r="I290" s="1197">
        <v>26.1</v>
      </c>
      <c r="J290" s="1197">
        <v>26.7</v>
      </c>
      <c r="K290" s="1197">
        <v>23.2</v>
      </c>
      <c r="L290" s="1197">
        <v>19.8</v>
      </c>
      <c r="M290" s="1197">
        <v>13.2</v>
      </c>
      <c r="N290" s="1197">
        <v>11.1</v>
      </c>
    </row>
    <row r="291" spans="1:14">
      <c r="A291" s="1168">
        <v>1998</v>
      </c>
      <c r="B291" s="1168"/>
      <c r="C291" s="1197">
        <v>7.5</v>
      </c>
      <c r="D291" s="1197">
        <v>8.9</v>
      </c>
      <c r="E291" s="1197">
        <v>11.2</v>
      </c>
      <c r="F291" s="1197">
        <v>13.8</v>
      </c>
      <c r="G291" s="1197">
        <v>18.8</v>
      </c>
      <c r="H291" s="1197">
        <v>25.8</v>
      </c>
      <c r="I291" s="1197">
        <v>25.4</v>
      </c>
      <c r="J291" s="1197">
        <v>21.9</v>
      </c>
      <c r="K291" s="1197">
        <v>24.5</v>
      </c>
      <c r="L291" s="1197">
        <v>20.7</v>
      </c>
      <c r="M291" s="1197">
        <v>14.6</v>
      </c>
      <c r="N291" s="1197">
        <v>10.6</v>
      </c>
    </row>
    <row r="292" spans="1:14">
      <c r="A292" s="1168">
        <v>1999</v>
      </c>
      <c r="B292" s="1168"/>
      <c r="C292" s="1197">
        <v>9.5</v>
      </c>
      <c r="D292" s="1197">
        <v>11</v>
      </c>
      <c r="E292" s="1197">
        <v>11.6</v>
      </c>
      <c r="F292" s="1197">
        <v>13.6</v>
      </c>
      <c r="G292" s="1197">
        <v>20.2</v>
      </c>
      <c r="H292" s="1197">
        <v>25</v>
      </c>
      <c r="I292" s="1197">
        <v>26.7</v>
      </c>
      <c r="J292" s="1197">
        <v>27.7</v>
      </c>
      <c r="K292" s="1197">
        <v>24</v>
      </c>
      <c r="L292" s="1197">
        <v>20</v>
      </c>
      <c r="M292" s="1197">
        <v>13.7</v>
      </c>
      <c r="N292" s="1197">
        <v>11.6</v>
      </c>
    </row>
    <row r="293" spans="1:14">
      <c r="A293" s="1168">
        <v>2000</v>
      </c>
      <c r="B293" s="1168"/>
      <c r="C293" s="1197">
        <v>9.3000000000000007</v>
      </c>
      <c r="D293" s="1197">
        <v>9.1</v>
      </c>
      <c r="E293" s="1197">
        <v>10</v>
      </c>
      <c r="F293" s="1197">
        <v>15.2</v>
      </c>
      <c r="G293" s="1197">
        <v>20</v>
      </c>
      <c r="H293" s="1197">
        <v>22.9</v>
      </c>
      <c r="I293" s="1197">
        <v>23.5</v>
      </c>
      <c r="J293" s="1197">
        <v>27</v>
      </c>
      <c r="K293" s="1197">
        <v>24.7</v>
      </c>
      <c r="L293" s="1197">
        <v>20.2</v>
      </c>
      <c r="M293" s="1197">
        <v>15.3</v>
      </c>
      <c r="N293" s="1197">
        <v>11.6</v>
      </c>
    </row>
    <row r="294" spans="1:14">
      <c r="A294" s="1168">
        <v>2001</v>
      </c>
      <c r="B294" s="1168"/>
      <c r="C294" s="1197">
        <v>7.4</v>
      </c>
      <c r="D294" s="1197">
        <v>7.5</v>
      </c>
      <c r="E294" s="1197">
        <v>11.4</v>
      </c>
      <c r="F294" s="1197">
        <v>15.3</v>
      </c>
      <c r="G294" s="1197">
        <v>20.3</v>
      </c>
      <c r="H294" s="1197">
        <v>24.1</v>
      </c>
      <c r="I294" s="1197">
        <v>26</v>
      </c>
      <c r="J294" s="1197">
        <v>25.7</v>
      </c>
      <c r="K294" s="1197">
        <v>24.8</v>
      </c>
      <c r="L294" s="1197">
        <v>20.8</v>
      </c>
      <c r="M294" s="1197">
        <v>14</v>
      </c>
      <c r="N294" s="1197">
        <v>14.5</v>
      </c>
    </row>
    <row r="295" spans="1:14">
      <c r="A295" s="1168">
        <v>2002</v>
      </c>
      <c r="B295" s="1168"/>
      <c r="C295" s="1197">
        <v>9.1999999999999993</v>
      </c>
      <c r="D295" s="1197">
        <v>8.1</v>
      </c>
      <c r="E295" s="1197">
        <v>12.8</v>
      </c>
      <c r="F295" s="1197">
        <v>14.2</v>
      </c>
      <c r="G295" s="1197">
        <v>20.399999999999999</v>
      </c>
      <c r="H295" s="1197">
        <v>22.3</v>
      </c>
      <c r="I295" s="1197">
        <v>24.2</v>
      </c>
      <c r="J295" s="1197">
        <v>27</v>
      </c>
      <c r="K295" s="1197">
        <v>24.2</v>
      </c>
      <c r="L295" s="1197">
        <v>21.1</v>
      </c>
      <c r="M295" s="1197">
        <v>14.2</v>
      </c>
      <c r="N295" s="1197">
        <v>9.1999999999999993</v>
      </c>
    </row>
    <row r="296" spans="1:14">
      <c r="A296" s="1168">
        <v>2003</v>
      </c>
      <c r="B296" s="1168"/>
      <c r="C296" s="1197">
        <v>7.3</v>
      </c>
      <c r="D296" s="1197">
        <v>9.6</v>
      </c>
      <c r="E296" s="1197">
        <v>9.9</v>
      </c>
      <c r="F296" s="1197">
        <v>16.2</v>
      </c>
      <c r="G296" s="1197">
        <v>18.7</v>
      </c>
      <c r="H296" s="1197">
        <v>23.6</v>
      </c>
      <c r="I296" s="1197">
        <v>24</v>
      </c>
      <c r="J296" s="1197">
        <v>26.7</v>
      </c>
      <c r="K296" s="1197">
        <v>24</v>
      </c>
      <c r="L296" s="1197">
        <v>19.8</v>
      </c>
      <c r="M296" s="1197">
        <v>14.6</v>
      </c>
      <c r="N296" s="1197">
        <v>11.2</v>
      </c>
    </row>
    <row r="297" spans="1:14">
      <c r="A297" s="1168">
        <v>2004</v>
      </c>
      <c r="B297" s="1168"/>
      <c r="C297" s="1197">
        <v>9.1999999999999993</v>
      </c>
      <c r="D297" s="1197">
        <v>9.1999999999999993</v>
      </c>
      <c r="E297" s="1197">
        <v>12.7</v>
      </c>
      <c r="F297" s="1197">
        <v>18.5</v>
      </c>
      <c r="G297" s="1197">
        <v>18.399999999999999</v>
      </c>
      <c r="H297" s="1197">
        <v>22.1</v>
      </c>
      <c r="I297" s="1197">
        <v>25.3</v>
      </c>
      <c r="J297" s="1197">
        <v>25.8</v>
      </c>
      <c r="K297" s="1197">
        <v>24.5</v>
      </c>
      <c r="L297" s="1197">
        <v>20.5</v>
      </c>
      <c r="M297" s="1197">
        <v>16</v>
      </c>
      <c r="N297" s="1197">
        <v>8.9</v>
      </c>
    </row>
    <row r="298" spans="1:14">
      <c r="A298" s="1168">
        <v>2005</v>
      </c>
      <c r="B298" s="1168"/>
      <c r="C298" s="1197">
        <v>10.1</v>
      </c>
      <c r="D298" s="1197">
        <v>8.8000000000000007</v>
      </c>
      <c r="E298" s="1197">
        <v>13.1</v>
      </c>
      <c r="F298" s="1197">
        <v>14.9</v>
      </c>
      <c r="G298" s="1197">
        <v>18</v>
      </c>
      <c r="H298" s="1197">
        <v>23.1</v>
      </c>
      <c r="I298" s="1197">
        <v>24</v>
      </c>
      <c r="J298" s="1197">
        <v>26.6</v>
      </c>
      <c r="K298" s="1197">
        <v>23.5</v>
      </c>
      <c r="L298" s="1197">
        <v>20.100000000000001</v>
      </c>
      <c r="M298" s="1197">
        <v>16.5</v>
      </c>
      <c r="N298" s="1197">
        <v>11</v>
      </c>
    </row>
    <row r="299" spans="1:14">
      <c r="A299" s="1168">
        <v>2006</v>
      </c>
      <c r="B299" s="1168"/>
      <c r="C299" s="1197">
        <v>7.3</v>
      </c>
      <c r="D299" s="1197">
        <v>11.3</v>
      </c>
      <c r="E299" s="1197">
        <v>12.1</v>
      </c>
      <c r="F299" s="1197">
        <v>15.4</v>
      </c>
      <c r="G299" s="1197">
        <v>21.2</v>
      </c>
      <c r="H299" s="1197">
        <v>25</v>
      </c>
      <c r="I299" s="1197">
        <v>26.1</v>
      </c>
      <c r="J299" s="1197">
        <v>27.3</v>
      </c>
      <c r="K299" s="1197">
        <v>22</v>
      </c>
      <c r="L299" s="1197">
        <v>22.1</v>
      </c>
      <c r="M299" s="1197">
        <v>15.2</v>
      </c>
      <c r="N299" s="1197">
        <v>10.5</v>
      </c>
    </row>
    <row r="300" spans="1:14">
      <c r="A300" s="1168">
        <v>2007</v>
      </c>
      <c r="B300" s="1168"/>
      <c r="C300" s="1197">
        <v>7.8</v>
      </c>
      <c r="D300" s="1197">
        <v>10.7</v>
      </c>
      <c r="E300" s="1197">
        <v>11.8</v>
      </c>
      <c r="F300" s="1197">
        <v>14.2</v>
      </c>
      <c r="G300" s="1197">
        <v>21.7</v>
      </c>
      <c r="H300" s="1197">
        <v>26.5</v>
      </c>
      <c r="I300" s="1197">
        <v>25.8</v>
      </c>
      <c r="J300" s="1197">
        <v>28.4</v>
      </c>
      <c r="K300" s="1197">
        <v>23.9</v>
      </c>
      <c r="L300" s="1197">
        <v>18.399999999999999</v>
      </c>
      <c r="M300" s="1197">
        <v>15</v>
      </c>
      <c r="N300" s="1197">
        <v>10.1</v>
      </c>
    </row>
    <row r="301" spans="1:14">
      <c r="A301" s="1168">
        <v>2008</v>
      </c>
      <c r="B301" s="1168"/>
      <c r="C301" s="1197">
        <v>5.6</v>
      </c>
      <c r="D301" s="1197">
        <v>5.9</v>
      </c>
      <c r="E301" s="1197">
        <v>10.8</v>
      </c>
      <c r="F301" s="1197">
        <v>15.9</v>
      </c>
      <c r="G301" s="1197">
        <v>19.899999999999999</v>
      </c>
      <c r="H301" s="1197">
        <v>23.1</v>
      </c>
      <c r="I301" s="1197">
        <v>25.4</v>
      </c>
      <c r="J301" s="1197">
        <v>26.5</v>
      </c>
      <c r="K301" s="1197">
        <v>24.1</v>
      </c>
      <c r="L301" s="1197">
        <v>20.9</v>
      </c>
      <c r="M301" s="1197">
        <v>15.4</v>
      </c>
      <c r="N301" s="1197">
        <v>7.4</v>
      </c>
    </row>
    <row r="302" spans="1:14">
      <c r="A302" s="1168">
        <v>2009</v>
      </c>
      <c r="B302" s="1168"/>
      <c r="C302" s="1197">
        <v>8.6999999999999993</v>
      </c>
      <c r="D302" s="1197">
        <v>10.5</v>
      </c>
      <c r="E302" s="1197">
        <v>11.3</v>
      </c>
      <c r="F302" s="1197">
        <v>15.2</v>
      </c>
      <c r="G302" s="1197">
        <v>18.3</v>
      </c>
      <c r="H302" s="1197">
        <v>21.9</v>
      </c>
      <c r="I302" s="1197">
        <v>26.3</v>
      </c>
      <c r="J302" s="1197">
        <v>26.9</v>
      </c>
      <c r="K302" s="1197">
        <v>23.6</v>
      </c>
      <c r="L302" s="1197">
        <v>20.9</v>
      </c>
      <c r="M302" s="1197">
        <v>15.1</v>
      </c>
      <c r="N302" s="1197">
        <v>12.9</v>
      </c>
    </row>
    <row r="303" spans="1:14">
      <c r="A303" s="1168">
        <v>2010</v>
      </c>
      <c r="B303" s="1168"/>
      <c r="C303" s="1197">
        <v>9.9</v>
      </c>
      <c r="D303" s="1197">
        <v>9.8000000000000007</v>
      </c>
      <c r="E303" s="1197">
        <v>13.7</v>
      </c>
      <c r="F303" s="1197">
        <v>15.5</v>
      </c>
      <c r="G303" s="1197">
        <v>20.5</v>
      </c>
      <c r="H303" s="1197">
        <v>25.2</v>
      </c>
      <c r="I303" s="1197">
        <v>26.1</v>
      </c>
      <c r="J303" s="1197">
        <v>26.3</v>
      </c>
      <c r="K303" s="1197">
        <v>24</v>
      </c>
      <c r="L303" s="1197">
        <v>20.7</v>
      </c>
      <c r="M303" s="1197">
        <v>13</v>
      </c>
      <c r="N303" s="1197">
        <v>10.8</v>
      </c>
    </row>
    <row r="304" spans="1:14">
      <c r="A304" s="1124" t="s">
        <v>620</v>
      </c>
      <c r="B304" s="1198"/>
      <c r="C304" s="1198"/>
      <c r="D304" s="1198"/>
      <c r="E304" s="1198"/>
      <c r="F304" s="1198"/>
      <c r="G304" s="1198"/>
      <c r="H304" s="1198"/>
      <c r="I304" s="1198"/>
      <c r="J304" s="1198"/>
      <c r="K304" s="1198"/>
      <c r="L304" s="1198"/>
      <c r="M304" s="1198"/>
    </row>
    <row r="306" spans="1:14">
      <c r="A306" s="1230"/>
      <c r="B306" s="1198"/>
      <c r="C306" s="1198"/>
      <c r="D306" s="1198"/>
      <c r="E306" s="1198"/>
      <c r="F306" s="1198"/>
      <c r="G306" s="1198"/>
      <c r="H306" s="1198"/>
      <c r="I306" s="1198"/>
      <c r="J306" s="1198"/>
      <c r="K306" s="948" t="s">
        <v>697</v>
      </c>
      <c r="M306" s="948" t="s">
        <v>698</v>
      </c>
    </row>
    <row r="307" spans="1:14" ht="18.75">
      <c r="A307" s="1115" t="s">
        <v>699</v>
      </c>
      <c r="B307" s="1115"/>
      <c r="C307" s="1115"/>
      <c r="D307" s="1115"/>
      <c r="E307" s="1115"/>
      <c r="F307" s="1115"/>
      <c r="G307" s="1115"/>
      <c r="H307" s="1115"/>
      <c r="I307" s="1115"/>
      <c r="J307" s="1115"/>
      <c r="K307" s="948" t="s">
        <v>603</v>
      </c>
      <c r="M307" s="948" t="s">
        <v>700</v>
      </c>
    </row>
    <row r="308" spans="1:14">
      <c r="A308" s="1230"/>
      <c r="B308" s="1198"/>
      <c r="C308" s="1198"/>
      <c r="D308" s="1198"/>
      <c r="E308" s="1198"/>
      <c r="F308" s="1198"/>
      <c r="G308" s="1198"/>
      <c r="H308" s="1198"/>
      <c r="I308" s="1198"/>
      <c r="J308" s="1198"/>
      <c r="K308" s="948" t="s">
        <v>701</v>
      </c>
      <c r="M308" s="948" t="s">
        <v>702</v>
      </c>
    </row>
    <row r="309" spans="1:14" ht="15.75">
      <c r="A309" s="1136" t="s">
        <v>720</v>
      </c>
      <c r="B309" s="1136"/>
      <c r="C309" s="1136"/>
      <c r="D309" s="1136"/>
      <c r="E309" s="1136"/>
      <c r="F309" s="1136"/>
      <c r="G309" s="1136"/>
      <c r="H309" s="1136"/>
      <c r="I309" s="1136"/>
      <c r="J309" s="1136"/>
      <c r="K309" s="1136"/>
      <c r="L309" s="1136"/>
      <c r="M309" s="1136"/>
      <c r="N309" s="1136"/>
    </row>
    <row r="310" spans="1:14">
      <c r="A310" s="1138" t="s">
        <v>0</v>
      </c>
      <c r="B310" s="1216" t="s">
        <v>629</v>
      </c>
      <c r="C310" s="1232" t="s">
        <v>608</v>
      </c>
      <c r="D310" s="1232" t="s">
        <v>609</v>
      </c>
      <c r="E310" s="1232" t="s">
        <v>610</v>
      </c>
      <c r="F310" s="1232" t="s">
        <v>611</v>
      </c>
      <c r="G310" s="1232" t="s">
        <v>612</v>
      </c>
      <c r="H310" s="1232" t="s">
        <v>613</v>
      </c>
      <c r="I310" s="1232" t="s">
        <v>614</v>
      </c>
      <c r="J310" s="1232" t="s">
        <v>615</v>
      </c>
      <c r="K310" s="1232" t="s">
        <v>616</v>
      </c>
      <c r="L310" s="1232" t="s">
        <v>617</v>
      </c>
      <c r="M310" s="1232" t="s">
        <v>618</v>
      </c>
      <c r="N310" s="1243" t="s">
        <v>619</v>
      </c>
    </row>
    <row r="311" spans="1:14">
      <c r="A311" s="1120">
        <v>1988</v>
      </c>
      <c r="B311" s="1216" t="s">
        <v>721</v>
      </c>
      <c r="C311" s="1204">
        <v>28.5</v>
      </c>
      <c r="D311" s="1204">
        <v>30</v>
      </c>
      <c r="E311" s="1204">
        <v>36.5</v>
      </c>
      <c r="F311" s="1197">
        <v>41</v>
      </c>
      <c r="G311" s="1204">
        <v>44</v>
      </c>
      <c r="H311" s="1204">
        <v>48</v>
      </c>
      <c r="I311" s="1204">
        <v>46.5</v>
      </c>
      <c r="J311" s="1197">
        <v>47</v>
      </c>
      <c r="K311" s="1197">
        <v>44</v>
      </c>
      <c r="L311" s="1197">
        <v>40</v>
      </c>
      <c r="M311" s="1197">
        <v>36</v>
      </c>
      <c r="N311" s="1139">
        <v>29.5</v>
      </c>
    </row>
    <row r="312" spans="1:14">
      <c r="A312" s="1120"/>
      <c r="B312" s="1216" t="s">
        <v>722</v>
      </c>
      <c r="C312" s="1204">
        <v>4.5</v>
      </c>
      <c r="D312" s="1204">
        <v>6</v>
      </c>
      <c r="E312" s="1204">
        <v>10</v>
      </c>
      <c r="F312" s="1204">
        <v>13.5</v>
      </c>
      <c r="G312" s="1204">
        <v>18</v>
      </c>
      <c r="H312" s="1204">
        <v>19.5</v>
      </c>
      <c r="I312" s="1204">
        <v>25</v>
      </c>
      <c r="J312" s="1197">
        <v>25</v>
      </c>
      <c r="K312" s="1197">
        <v>21</v>
      </c>
      <c r="L312" s="1197">
        <v>15</v>
      </c>
      <c r="M312" s="1197">
        <v>11</v>
      </c>
      <c r="N312" s="1139">
        <v>7</v>
      </c>
    </row>
    <row r="313" spans="1:14">
      <c r="A313" s="1120">
        <v>1989</v>
      </c>
      <c r="B313" s="1216" t="s">
        <v>721</v>
      </c>
      <c r="C313" s="1197">
        <v>28</v>
      </c>
      <c r="D313" s="1197">
        <v>34</v>
      </c>
      <c r="E313" s="1197">
        <v>34</v>
      </c>
      <c r="F313" s="1197">
        <v>39</v>
      </c>
      <c r="G313" s="1197">
        <v>45</v>
      </c>
      <c r="H313" s="1197">
        <v>46.5</v>
      </c>
      <c r="I313" s="1197">
        <v>46</v>
      </c>
      <c r="J313" s="1197">
        <v>46</v>
      </c>
      <c r="K313" s="1197">
        <v>43</v>
      </c>
      <c r="L313" s="1197">
        <v>41</v>
      </c>
      <c r="M313" s="1197">
        <v>35</v>
      </c>
      <c r="N313" s="1139">
        <v>30</v>
      </c>
    </row>
    <row r="314" spans="1:14">
      <c r="A314" s="1120"/>
      <c r="B314" s="1216" t="s">
        <v>722</v>
      </c>
      <c r="C314" s="1197">
        <v>4</v>
      </c>
      <c r="D314" s="1197">
        <v>6</v>
      </c>
      <c r="E314" s="1197">
        <v>10</v>
      </c>
      <c r="F314" s="1197">
        <v>10</v>
      </c>
      <c r="G314" s="1197">
        <v>17</v>
      </c>
      <c r="H314" s="1197">
        <v>22</v>
      </c>
      <c r="I314" s="1197">
        <v>25.5</v>
      </c>
      <c r="J314" s="1197">
        <v>25</v>
      </c>
      <c r="K314" s="1197">
        <v>20</v>
      </c>
      <c r="L314" s="1197">
        <v>17</v>
      </c>
      <c r="M314" s="1197">
        <v>13</v>
      </c>
      <c r="N314" s="1139">
        <v>9</v>
      </c>
    </row>
    <row r="315" spans="1:14">
      <c r="A315" s="1120">
        <v>1990</v>
      </c>
      <c r="B315" s="1216" t="s">
        <v>721</v>
      </c>
      <c r="C315" s="1197">
        <v>27</v>
      </c>
      <c r="D315" s="1197">
        <v>29</v>
      </c>
      <c r="E315" s="1197">
        <v>35</v>
      </c>
      <c r="F315" s="1197">
        <v>40</v>
      </c>
      <c r="G315" s="1197">
        <v>45</v>
      </c>
      <c r="H315" s="1197">
        <v>46</v>
      </c>
      <c r="I315" s="1197">
        <v>47.5</v>
      </c>
      <c r="J315" s="1197">
        <v>46</v>
      </c>
      <c r="K315" s="1197">
        <v>44</v>
      </c>
      <c r="L315" s="1197">
        <v>41</v>
      </c>
      <c r="M315" s="1197">
        <v>33.5</v>
      </c>
      <c r="N315" s="1139">
        <v>30</v>
      </c>
    </row>
    <row r="316" spans="1:14">
      <c r="A316" s="1120"/>
      <c r="B316" s="1216" t="s">
        <v>722</v>
      </c>
      <c r="C316" s="1197">
        <v>5.5</v>
      </c>
      <c r="D316" s="1197">
        <v>7</v>
      </c>
      <c r="E316" s="1197">
        <v>8</v>
      </c>
      <c r="F316" s="1197">
        <v>11.5</v>
      </c>
      <c r="G316" s="1197">
        <v>16.5</v>
      </c>
      <c r="H316" s="1197">
        <v>21.5</v>
      </c>
      <c r="I316" s="1197">
        <v>23.5</v>
      </c>
      <c r="J316" s="1197">
        <v>23</v>
      </c>
      <c r="K316" s="1197">
        <v>24</v>
      </c>
      <c r="L316" s="1197">
        <v>17.5</v>
      </c>
      <c r="M316" s="1197">
        <v>13.5</v>
      </c>
      <c r="N316" s="1139">
        <v>7.5</v>
      </c>
    </row>
    <row r="317" spans="1:14">
      <c r="A317" s="1120">
        <v>1991</v>
      </c>
      <c r="B317" s="1216" t="s">
        <v>721</v>
      </c>
      <c r="C317" s="1197">
        <v>32</v>
      </c>
      <c r="D317" s="1197">
        <v>31.5</v>
      </c>
      <c r="E317" s="1197">
        <v>37</v>
      </c>
      <c r="F317" s="1197">
        <v>41</v>
      </c>
      <c r="G317" s="1197">
        <v>43</v>
      </c>
      <c r="H317" s="1197">
        <v>45</v>
      </c>
      <c r="I317" s="1197">
        <v>46</v>
      </c>
      <c r="J317" s="1197">
        <v>46</v>
      </c>
      <c r="K317" s="1197">
        <v>42.5</v>
      </c>
      <c r="L317" s="1197">
        <v>39</v>
      </c>
      <c r="M317" s="1197">
        <v>34</v>
      </c>
      <c r="N317" s="1139">
        <v>35</v>
      </c>
    </row>
    <row r="318" spans="1:14">
      <c r="A318" s="1120"/>
      <c r="B318" s="1216" t="s">
        <v>722</v>
      </c>
      <c r="C318" s="1197">
        <v>8</v>
      </c>
      <c r="D318" s="1197">
        <v>6</v>
      </c>
      <c r="E318" s="1197">
        <v>9.5</v>
      </c>
      <c r="F318" s="1197">
        <v>14.5</v>
      </c>
      <c r="G318" s="1197">
        <v>16</v>
      </c>
      <c r="H318" s="1197">
        <v>19</v>
      </c>
      <c r="I318" s="1197">
        <v>25</v>
      </c>
      <c r="J318" s="1197">
        <v>26.5</v>
      </c>
      <c r="K318" s="1197">
        <v>21.5</v>
      </c>
      <c r="L318" s="1197">
        <v>17</v>
      </c>
      <c r="M318" s="1197">
        <v>11</v>
      </c>
      <c r="N318" s="1139">
        <v>8</v>
      </c>
    </row>
    <row r="319" spans="1:14">
      <c r="A319" s="1120">
        <v>1992</v>
      </c>
      <c r="B319" s="1216" t="s">
        <v>721</v>
      </c>
      <c r="C319" s="1197">
        <v>26</v>
      </c>
      <c r="D319" s="1197">
        <v>28.5</v>
      </c>
      <c r="E319" s="1197">
        <v>32</v>
      </c>
      <c r="F319" s="1197">
        <v>38.5</v>
      </c>
      <c r="G319" s="1197">
        <v>44.5</v>
      </c>
      <c r="H319" s="1197">
        <v>45</v>
      </c>
      <c r="I319" s="1197">
        <v>45</v>
      </c>
      <c r="J319" s="1197">
        <v>44.5</v>
      </c>
      <c r="K319" s="1197">
        <v>42</v>
      </c>
      <c r="L319" s="1197">
        <v>37</v>
      </c>
      <c r="M319" s="1197">
        <v>34.5</v>
      </c>
      <c r="N319" s="1139">
        <v>29.5</v>
      </c>
    </row>
    <row r="320" spans="1:14">
      <c r="A320" s="1120"/>
      <c r="B320" s="1216" t="s">
        <v>722</v>
      </c>
      <c r="C320" s="1197">
        <v>3.3</v>
      </c>
      <c r="D320" s="1197">
        <v>6</v>
      </c>
      <c r="E320" s="1197">
        <v>6</v>
      </c>
      <c r="F320" s="1197">
        <v>11</v>
      </c>
      <c r="G320" s="1197">
        <v>18</v>
      </c>
      <c r="H320" s="1197">
        <v>22</v>
      </c>
      <c r="I320" s="1197">
        <v>23.5</v>
      </c>
      <c r="J320" s="1197">
        <v>23.5</v>
      </c>
      <c r="K320" s="1197">
        <v>22</v>
      </c>
      <c r="L320" s="1197">
        <v>16</v>
      </c>
      <c r="M320" s="1197">
        <v>12.5</v>
      </c>
      <c r="N320" s="1139">
        <v>10</v>
      </c>
    </row>
    <row r="321" spans="1:14">
      <c r="A321" s="1120">
        <v>1993</v>
      </c>
      <c r="B321" s="1216" t="s">
        <v>721</v>
      </c>
      <c r="C321" s="1197">
        <v>29</v>
      </c>
      <c r="D321" s="1197">
        <v>32.5</v>
      </c>
      <c r="E321" s="1197">
        <v>35</v>
      </c>
      <c r="F321" s="1197">
        <v>40</v>
      </c>
      <c r="G321" s="1197">
        <v>45.5</v>
      </c>
      <c r="H321" s="1197">
        <v>45</v>
      </c>
      <c r="I321" s="1197">
        <v>46</v>
      </c>
      <c r="J321" s="1197">
        <v>46</v>
      </c>
      <c r="K321" s="1197">
        <v>43</v>
      </c>
      <c r="L321" s="1197">
        <v>39</v>
      </c>
      <c r="M321" s="1197">
        <v>35</v>
      </c>
      <c r="N321" s="1139">
        <v>30</v>
      </c>
    </row>
    <row r="322" spans="1:14">
      <c r="A322" s="1120"/>
      <c r="B322" s="1216" t="s">
        <v>722</v>
      </c>
      <c r="C322" s="1197">
        <v>7</v>
      </c>
      <c r="D322" s="1197">
        <v>9</v>
      </c>
      <c r="E322" s="1197">
        <v>10</v>
      </c>
      <c r="F322" s="1197">
        <v>12</v>
      </c>
      <c r="G322" s="1197">
        <v>15.5</v>
      </c>
      <c r="H322" s="1197">
        <v>19</v>
      </c>
      <c r="I322" s="1197">
        <v>23.5</v>
      </c>
      <c r="J322" s="1197">
        <v>26.5</v>
      </c>
      <c r="K322" s="1197">
        <v>22</v>
      </c>
      <c r="L322" s="1197">
        <v>17</v>
      </c>
      <c r="M322" s="1197">
        <v>11</v>
      </c>
      <c r="N322" s="1139">
        <v>9.5</v>
      </c>
    </row>
    <row r="323" spans="1:14">
      <c r="A323" s="949" t="s">
        <v>704</v>
      </c>
      <c r="B323" s="1233"/>
      <c r="C323" s="1233"/>
      <c r="D323" s="1233"/>
      <c r="E323" s="1233"/>
      <c r="F323" s="1233"/>
      <c r="G323" s="1233"/>
      <c r="H323" s="1233"/>
      <c r="I323" s="1198"/>
      <c r="J323" s="1198"/>
      <c r="K323" s="1198"/>
      <c r="L323" s="1198"/>
      <c r="M323" s="1199"/>
      <c r="N323" s="1125"/>
    </row>
    <row r="324" spans="1:14">
      <c r="A324" s="949" t="s">
        <v>718</v>
      </c>
      <c r="B324" s="1233"/>
      <c r="C324" s="1233"/>
      <c r="D324" s="1233"/>
      <c r="E324" s="1233"/>
      <c r="F324" s="1233"/>
      <c r="G324" s="1233"/>
      <c r="H324" s="1233"/>
      <c r="I324" s="1198"/>
      <c r="J324" s="1198"/>
      <c r="K324" s="1198"/>
      <c r="L324" s="1198"/>
      <c r="M324" s="1198"/>
      <c r="N324" s="1237"/>
    </row>
    <row r="325" spans="1:14">
      <c r="A325" s="1230"/>
      <c r="B325" s="1198"/>
      <c r="C325" s="1198"/>
      <c r="D325" s="1198"/>
      <c r="E325" s="1198"/>
      <c r="F325" s="1198"/>
      <c r="G325" s="1198"/>
      <c r="H325" s="1198"/>
      <c r="I325" s="1198"/>
      <c r="J325" s="1198"/>
      <c r="K325" s="1198"/>
    </row>
    <row r="326" spans="1:14" ht="15.75">
      <c r="A326" s="1234"/>
      <c r="B326" s="1236"/>
      <c r="C326" s="1235"/>
      <c r="D326" s="1235"/>
      <c r="E326" s="1235"/>
      <c r="F326" s="1235"/>
      <c r="G326" s="1198"/>
      <c r="H326" s="1198"/>
      <c r="I326" s="1198"/>
      <c r="J326" s="1198"/>
      <c r="K326" s="948" t="s">
        <v>600</v>
      </c>
      <c r="L326" s="2"/>
      <c r="M326" s="948" t="s">
        <v>705</v>
      </c>
    </row>
    <row r="327" spans="1:14" ht="18.75">
      <c r="A327" s="1115" t="s">
        <v>145</v>
      </c>
      <c r="B327" s="1115"/>
      <c r="C327" s="1115"/>
      <c r="D327" s="1115"/>
      <c r="E327" s="1115"/>
      <c r="F327" s="1115"/>
      <c r="G327" s="1115"/>
      <c r="H327" s="1115"/>
      <c r="I327" s="1115"/>
      <c r="J327" s="1115"/>
      <c r="K327" s="948" t="s">
        <v>603</v>
      </c>
      <c r="L327" s="2"/>
      <c r="M327" s="948" t="s">
        <v>706</v>
      </c>
    </row>
    <row r="328" spans="1:14">
      <c r="A328" s="1237"/>
      <c r="B328" s="1198"/>
      <c r="C328" s="1198"/>
      <c r="D328" s="1198"/>
      <c r="E328" s="1198"/>
      <c r="F328" s="1198"/>
      <c r="G328" s="1198"/>
      <c r="H328" s="1198"/>
      <c r="I328" s="1198"/>
      <c r="J328" s="1198"/>
      <c r="K328" s="948" t="s">
        <v>707</v>
      </c>
      <c r="L328" s="2"/>
      <c r="M328" s="948" t="s">
        <v>708</v>
      </c>
    </row>
    <row r="329" spans="1:14" ht="15.75">
      <c r="A329" s="1136" t="s">
        <v>723</v>
      </c>
      <c r="B329" s="1136"/>
      <c r="C329" s="1136"/>
      <c r="D329" s="1136"/>
      <c r="E329" s="1136"/>
      <c r="F329" s="1136"/>
      <c r="G329" s="1136"/>
      <c r="H329" s="1136"/>
      <c r="I329" s="1136"/>
      <c r="J329" s="1136"/>
      <c r="K329" s="1136"/>
      <c r="L329" s="1136"/>
      <c r="M329" s="1136"/>
      <c r="N329" s="1136"/>
    </row>
    <row r="330" spans="1:14">
      <c r="A330" s="1138" t="s">
        <v>0</v>
      </c>
      <c r="B330" s="1216" t="s">
        <v>629</v>
      </c>
      <c r="C330" s="1203" t="s">
        <v>608</v>
      </c>
      <c r="D330" s="1203" t="s">
        <v>609</v>
      </c>
      <c r="E330" s="1203" t="s">
        <v>610</v>
      </c>
      <c r="F330" s="1203" t="s">
        <v>611</v>
      </c>
      <c r="G330" s="1203" t="s">
        <v>612</v>
      </c>
      <c r="H330" s="1203" t="s">
        <v>613</v>
      </c>
      <c r="I330" s="1203" t="s">
        <v>614</v>
      </c>
      <c r="J330" s="1203" t="s">
        <v>615</v>
      </c>
      <c r="K330" s="1203" t="s">
        <v>616</v>
      </c>
      <c r="L330" s="1203" t="s">
        <v>617</v>
      </c>
      <c r="M330" s="1203" t="s">
        <v>618</v>
      </c>
      <c r="N330" s="886" t="s">
        <v>619</v>
      </c>
    </row>
    <row r="331" spans="1:14">
      <c r="A331" s="1120">
        <v>1994</v>
      </c>
      <c r="B331" s="1138" t="s">
        <v>721</v>
      </c>
      <c r="C331" s="1204" t="s">
        <v>99</v>
      </c>
      <c r="D331" s="1204" t="s">
        <v>99</v>
      </c>
      <c r="E331" s="1204" t="s">
        <v>99</v>
      </c>
      <c r="F331" s="1204" t="s">
        <v>99</v>
      </c>
      <c r="G331" s="1197">
        <v>46.7</v>
      </c>
      <c r="H331" s="1197">
        <v>47.1</v>
      </c>
      <c r="I331" s="1197">
        <v>47.5</v>
      </c>
      <c r="J331" s="1197">
        <v>48.2</v>
      </c>
      <c r="K331" s="1197">
        <v>44.1</v>
      </c>
      <c r="L331" s="1197">
        <v>40.200000000000003</v>
      </c>
      <c r="M331" s="1197">
        <v>35.5</v>
      </c>
      <c r="N331" s="1139">
        <v>32.5</v>
      </c>
    </row>
    <row r="332" spans="1:14">
      <c r="A332" s="1120"/>
      <c r="B332" s="1138" t="s">
        <v>722</v>
      </c>
      <c r="C332" s="1204" t="s">
        <v>99</v>
      </c>
      <c r="D332" s="1204" t="s">
        <v>99</v>
      </c>
      <c r="E332" s="1204" t="s">
        <v>99</v>
      </c>
      <c r="F332" s="1204" t="s">
        <v>99</v>
      </c>
      <c r="G332" s="1197">
        <v>18.899999999999999</v>
      </c>
      <c r="H332" s="1197">
        <v>22.9</v>
      </c>
      <c r="I332" s="1197">
        <v>23.7</v>
      </c>
      <c r="J332" s="1197">
        <v>25.4</v>
      </c>
      <c r="K332" s="1197">
        <v>21.8</v>
      </c>
      <c r="L332" s="1197">
        <v>19.899999999999999</v>
      </c>
      <c r="M332" s="1197">
        <v>16.2</v>
      </c>
      <c r="N332" s="1139">
        <v>7.5</v>
      </c>
    </row>
    <row r="333" spans="1:14">
      <c r="A333" s="1120">
        <v>1995</v>
      </c>
      <c r="B333" s="1138" t="s">
        <v>721</v>
      </c>
      <c r="C333" s="1197">
        <v>28.4</v>
      </c>
      <c r="D333" s="1197">
        <v>32.6</v>
      </c>
      <c r="E333" s="1197">
        <v>32.6</v>
      </c>
      <c r="F333" s="1197">
        <v>40.1</v>
      </c>
      <c r="G333" s="1197">
        <v>43.9</v>
      </c>
      <c r="H333" s="1197">
        <v>47.7</v>
      </c>
      <c r="I333" s="1197">
        <v>46.7</v>
      </c>
      <c r="J333" s="1197">
        <v>47</v>
      </c>
      <c r="K333" s="1197">
        <v>47.2</v>
      </c>
      <c r="L333" s="1197">
        <v>40.299999999999997</v>
      </c>
      <c r="M333" s="1197">
        <v>36.5</v>
      </c>
      <c r="N333" s="1139">
        <v>30.4</v>
      </c>
    </row>
    <row r="334" spans="1:14">
      <c r="A334" s="1120"/>
      <c r="B334" s="1138" t="s">
        <v>722</v>
      </c>
      <c r="C334" s="1197">
        <v>10.4</v>
      </c>
      <c r="D334" s="1197">
        <v>8.6999999999999993</v>
      </c>
      <c r="E334" s="1197">
        <v>10.7</v>
      </c>
      <c r="F334" s="1197">
        <v>13.4</v>
      </c>
      <c r="G334" s="1197">
        <v>18.399999999999999</v>
      </c>
      <c r="H334" s="1197">
        <v>22.5</v>
      </c>
      <c r="I334" s="1197">
        <v>22.8</v>
      </c>
      <c r="J334" s="1197">
        <v>26.3</v>
      </c>
      <c r="K334" s="1197">
        <v>22.3</v>
      </c>
      <c r="L334" s="1197">
        <v>18.7</v>
      </c>
      <c r="M334" s="1197">
        <v>13.5</v>
      </c>
      <c r="N334" s="1139">
        <v>11.8</v>
      </c>
    </row>
    <row r="335" spans="1:14">
      <c r="A335" s="1120">
        <v>1996</v>
      </c>
      <c r="B335" s="1138" t="s">
        <v>721</v>
      </c>
      <c r="C335" s="1197">
        <v>29</v>
      </c>
      <c r="D335" s="1197">
        <v>33.200000000000003</v>
      </c>
      <c r="E335" s="1197">
        <v>35.700000000000003</v>
      </c>
      <c r="F335" s="1197">
        <v>41.8</v>
      </c>
      <c r="G335" s="1197">
        <v>45.6</v>
      </c>
      <c r="H335" s="1197">
        <v>46.6</v>
      </c>
      <c r="I335" s="1197">
        <v>48.5</v>
      </c>
      <c r="J335" s="1197">
        <v>47.6</v>
      </c>
      <c r="K335" s="1197">
        <v>44.6</v>
      </c>
      <c r="L335" s="1197">
        <v>42</v>
      </c>
      <c r="M335" s="1197">
        <v>34.5</v>
      </c>
      <c r="N335" s="1139">
        <v>28.5</v>
      </c>
    </row>
    <row r="336" spans="1:14">
      <c r="A336" s="1120"/>
      <c r="B336" s="1138" t="s">
        <v>722</v>
      </c>
      <c r="C336" s="1197">
        <v>9.5</v>
      </c>
      <c r="D336" s="1197">
        <v>10.8</v>
      </c>
      <c r="E336" s="1197">
        <v>13.2</v>
      </c>
      <c r="F336" s="1197">
        <v>14.9</v>
      </c>
      <c r="G336" s="1197">
        <v>18.5</v>
      </c>
      <c r="H336" s="1197">
        <v>20.9</v>
      </c>
      <c r="I336" s="1197">
        <v>28.3</v>
      </c>
      <c r="J336" s="1197">
        <v>25.4</v>
      </c>
      <c r="K336" s="1197">
        <v>24.3</v>
      </c>
      <c r="L336" s="1197">
        <v>16.2</v>
      </c>
      <c r="M336" s="1197">
        <v>14.5</v>
      </c>
      <c r="N336" s="1139">
        <v>11.4</v>
      </c>
    </row>
    <row r="337" spans="1:14">
      <c r="A337" s="1120">
        <v>1997</v>
      </c>
      <c r="B337" s="1138" t="s">
        <v>721</v>
      </c>
      <c r="C337" s="1197">
        <v>27.2</v>
      </c>
      <c r="D337" s="1197">
        <v>34.299999999999997</v>
      </c>
      <c r="E337" s="1197">
        <v>33.299999999999997</v>
      </c>
      <c r="F337" s="1197">
        <v>39.1</v>
      </c>
      <c r="G337" s="1197">
        <v>44.7</v>
      </c>
      <c r="H337" s="1197">
        <v>48.6</v>
      </c>
      <c r="I337" s="1197">
        <v>46.5</v>
      </c>
      <c r="J337" s="1197">
        <v>48.7</v>
      </c>
      <c r="K337" s="1197">
        <v>45.3</v>
      </c>
      <c r="L337" s="1197">
        <v>42.4</v>
      </c>
      <c r="M337" s="1197">
        <v>34.799999999999997</v>
      </c>
      <c r="N337" s="1139">
        <v>29.9</v>
      </c>
    </row>
    <row r="338" spans="1:14">
      <c r="A338" s="1120"/>
      <c r="B338" s="1138" t="s">
        <v>722</v>
      </c>
      <c r="C338" s="1197">
        <v>9.6999999999999993</v>
      </c>
      <c r="D338" s="1197">
        <v>10.9</v>
      </c>
      <c r="E338" s="1197">
        <v>10.1</v>
      </c>
      <c r="F338" s="1197">
        <v>13.2</v>
      </c>
      <c r="G338" s="1197">
        <v>18.2</v>
      </c>
      <c r="H338" s="1197">
        <v>21</v>
      </c>
      <c r="I338" s="1197">
        <v>26.1</v>
      </c>
      <c r="J338" s="1197">
        <v>26.7</v>
      </c>
      <c r="K338" s="1197">
        <v>23.2</v>
      </c>
      <c r="L338" s="1197">
        <v>19.8</v>
      </c>
      <c r="M338" s="1197">
        <v>13.2</v>
      </c>
      <c r="N338" s="1139">
        <v>11.1</v>
      </c>
    </row>
    <row r="339" spans="1:14">
      <c r="A339" s="1120">
        <v>1998</v>
      </c>
      <c r="B339" s="1138" t="s">
        <v>721</v>
      </c>
      <c r="C339" s="1197">
        <v>27.8</v>
      </c>
      <c r="D339" s="1197">
        <v>30.7</v>
      </c>
      <c r="E339" s="1197">
        <v>42.9</v>
      </c>
      <c r="F339" s="1197">
        <v>42.2</v>
      </c>
      <c r="G339" s="1197">
        <v>47.3</v>
      </c>
      <c r="H339" s="1197">
        <v>48.8</v>
      </c>
      <c r="I339" s="1197">
        <v>49</v>
      </c>
      <c r="J339" s="1197">
        <v>48</v>
      </c>
      <c r="K339" s="1197">
        <v>45.6</v>
      </c>
      <c r="L339" s="1197">
        <v>42.7</v>
      </c>
      <c r="M339" s="1197">
        <v>34.700000000000003</v>
      </c>
      <c r="N339" s="1139">
        <v>35</v>
      </c>
    </row>
    <row r="340" spans="1:14">
      <c r="A340" s="1120"/>
      <c r="B340" s="1138" t="s">
        <v>722</v>
      </c>
      <c r="C340" s="1197">
        <v>7.5</v>
      </c>
      <c r="D340" s="1197">
        <v>8.9</v>
      </c>
      <c r="E340" s="1197">
        <v>11.2</v>
      </c>
      <c r="F340" s="1197">
        <v>13.8</v>
      </c>
      <c r="G340" s="1197">
        <v>18.8</v>
      </c>
      <c r="H340" s="1197">
        <v>25.8</v>
      </c>
      <c r="I340" s="1197">
        <v>25.4</v>
      </c>
      <c r="J340" s="1197">
        <v>21.9</v>
      </c>
      <c r="K340" s="1197">
        <v>24.5</v>
      </c>
      <c r="L340" s="1197">
        <v>20.7</v>
      </c>
      <c r="M340" s="1197">
        <v>14.6</v>
      </c>
      <c r="N340" s="1139">
        <v>10.6</v>
      </c>
    </row>
    <row r="341" spans="1:14">
      <c r="A341" s="1120">
        <v>1999</v>
      </c>
      <c r="B341" s="1138" t="s">
        <v>721</v>
      </c>
      <c r="C341" s="1197">
        <v>29.8</v>
      </c>
      <c r="D341" s="1197">
        <v>34.700000000000003</v>
      </c>
      <c r="E341" s="1197">
        <v>39.6</v>
      </c>
      <c r="F341" s="1197">
        <v>44.3</v>
      </c>
      <c r="G341" s="1197">
        <v>47.4</v>
      </c>
      <c r="H341" s="1197">
        <v>49</v>
      </c>
      <c r="I341" s="1197">
        <v>49.1</v>
      </c>
      <c r="J341" s="1197">
        <v>47.7</v>
      </c>
      <c r="K341" s="1197">
        <v>47.8</v>
      </c>
      <c r="L341" s="1197">
        <v>41.6</v>
      </c>
      <c r="M341" s="1197">
        <v>37.5</v>
      </c>
      <c r="N341" s="1139">
        <v>31.3</v>
      </c>
    </row>
    <row r="342" spans="1:14">
      <c r="A342" s="1120"/>
      <c r="B342" s="1138" t="s">
        <v>722</v>
      </c>
      <c r="C342" s="1197">
        <v>9.5</v>
      </c>
      <c r="D342" s="1197">
        <v>11</v>
      </c>
      <c r="E342" s="1197">
        <v>11.6</v>
      </c>
      <c r="F342" s="1197">
        <v>13.6</v>
      </c>
      <c r="G342" s="1197">
        <v>20.2</v>
      </c>
      <c r="H342" s="1197">
        <v>25</v>
      </c>
      <c r="I342" s="1197">
        <v>26.7</v>
      </c>
      <c r="J342" s="1197">
        <v>27.7</v>
      </c>
      <c r="K342" s="1197">
        <v>24</v>
      </c>
      <c r="L342" s="1197">
        <v>20</v>
      </c>
      <c r="M342" s="1197">
        <v>13.7</v>
      </c>
      <c r="N342" s="1139">
        <v>11.6</v>
      </c>
    </row>
    <row r="343" spans="1:14">
      <c r="A343" s="1120">
        <v>2000</v>
      </c>
      <c r="B343" s="1138" t="s">
        <v>721</v>
      </c>
      <c r="C343" s="1197">
        <v>30.4</v>
      </c>
      <c r="D343" s="1197">
        <v>35.5</v>
      </c>
      <c r="E343" s="1197">
        <v>37.700000000000003</v>
      </c>
      <c r="F343" s="1197">
        <v>44.1</v>
      </c>
      <c r="G343" s="1197">
        <v>45.9</v>
      </c>
      <c r="H343" s="1197">
        <v>47.2</v>
      </c>
      <c r="I343" s="1197">
        <v>48.2</v>
      </c>
      <c r="J343" s="1197">
        <v>47</v>
      </c>
      <c r="K343" s="1197">
        <v>43.6</v>
      </c>
      <c r="L343" s="1197">
        <v>41.5</v>
      </c>
      <c r="M343" s="1197">
        <v>36.200000000000003</v>
      </c>
      <c r="N343" s="1139">
        <v>31.6</v>
      </c>
    </row>
    <row r="344" spans="1:14">
      <c r="A344" s="1120"/>
      <c r="B344" s="1138" t="s">
        <v>722</v>
      </c>
      <c r="C344" s="1197">
        <v>9.3000000000000007</v>
      </c>
      <c r="D344" s="1197">
        <v>9.1</v>
      </c>
      <c r="E344" s="1197">
        <v>10</v>
      </c>
      <c r="F344" s="1197">
        <v>15.2</v>
      </c>
      <c r="G344" s="1197">
        <v>20</v>
      </c>
      <c r="H344" s="1197">
        <v>22.9</v>
      </c>
      <c r="I344" s="1197">
        <v>23.5</v>
      </c>
      <c r="J344" s="1197">
        <v>27</v>
      </c>
      <c r="K344" s="1197">
        <v>24.7</v>
      </c>
      <c r="L344" s="1197">
        <v>20.2</v>
      </c>
      <c r="M344" s="1197">
        <v>15.3</v>
      </c>
      <c r="N344" s="1139">
        <v>11.6</v>
      </c>
    </row>
    <row r="345" spans="1:14">
      <c r="A345" s="1120">
        <v>2001</v>
      </c>
      <c r="B345" s="1138" t="s">
        <v>721</v>
      </c>
      <c r="C345" s="1197">
        <v>26.9</v>
      </c>
      <c r="D345" s="1197">
        <v>32.5</v>
      </c>
      <c r="E345" s="1197">
        <v>36.799999999999997</v>
      </c>
      <c r="F345" s="1197">
        <v>42</v>
      </c>
      <c r="G345" s="1197">
        <v>46.4</v>
      </c>
      <c r="H345" s="1197">
        <v>47.7</v>
      </c>
      <c r="I345" s="1197">
        <v>47.1</v>
      </c>
      <c r="J345" s="1197">
        <v>47.4</v>
      </c>
      <c r="K345" s="1197">
        <v>46</v>
      </c>
      <c r="L345" s="1197">
        <v>40.6</v>
      </c>
      <c r="M345" s="1197">
        <v>37.5</v>
      </c>
      <c r="N345" s="1139">
        <v>32.799999999999997</v>
      </c>
    </row>
    <row r="346" spans="1:14">
      <c r="A346" s="1120"/>
      <c r="B346" s="1138" t="s">
        <v>722</v>
      </c>
      <c r="C346" s="1197">
        <v>7.4</v>
      </c>
      <c r="D346" s="1197">
        <v>7.5</v>
      </c>
      <c r="E346" s="1197">
        <v>11.4</v>
      </c>
      <c r="F346" s="1197">
        <v>15.3</v>
      </c>
      <c r="G346" s="1197">
        <v>20.3</v>
      </c>
      <c r="H346" s="1197">
        <v>24.1</v>
      </c>
      <c r="I346" s="1197">
        <v>26</v>
      </c>
      <c r="J346" s="1197">
        <v>25.7</v>
      </c>
      <c r="K346" s="1197">
        <v>24.8</v>
      </c>
      <c r="L346" s="1197">
        <v>20.8</v>
      </c>
      <c r="M346" s="1197">
        <v>14</v>
      </c>
      <c r="N346" s="1139">
        <v>14.5</v>
      </c>
    </row>
    <row r="347" spans="1:14">
      <c r="A347" s="1120">
        <v>2002</v>
      </c>
      <c r="B347" s="1138" t="s">
        <v>721</v>
      </c>
      <c r="C347" s="1197">
        <v>28.8</v>
      </c>
      <c r="D347" s="1197">
        <v>34</v>
      </c>
      <c r="E347" s="1197">
        <v>37.5</v>
      </c>
      <c r="F347" s="1197">
        <v>44.4</v>
      </c>
      <c r="G347" s="1197">
        <v>46.6</v>
      </c>
      <c r="H347" s="1197">
        <v>48</v>
      </c>
      <c r="I347" s="1197">
        <v>47.3</v>
      </c>
      <c r="J347" s="1197">
        <v>47.9</v>
      </c>
      <c r="K347" s="1197">
        <v>45.5</v>
      </c>
      <c r="L347" s="1197">
        <v>41.9</v>
      </c>
      <c r="M347" s="1197">
        <v>35.1</v>
      </c>
      <c r="N347" s="1139">
        <v>30.5</v>
      </c>
    </row>
    <row r="348" spans="1:14">
      <c r="A348" s="1120"/>
      <c r="B348" s="1138" t="s">
        <v>722</v>
      </c>
      <c r="C348" s="1197">
        <v>9.1999999999999993</v>
      </c>
      <c r="D348" s="1197">
        <v>8.1</v>
      </c>
      <c r="E348" s="1197">
        <v>12.8</v>
      </c>
      <c r="F348" s="1197">
        <v>14.2</v>
      </c>
      <c r="G348" s="1197">
        <v>20.399999999999999</v>
      </c>
      <c r="H348" s="1197">
        <v>22.3</v>
      </c>
      <c r="I348" s="1197">
        <v>24.2</v>
      </c>
      <c r="J348" s="1197">
        <v>27</v>
      </c>
      <c r="K348" s="1197">
        <v>24.2</v>
      </c>
      <c r="L348" s="1197">
        <v>21.1</v>
      </c>
      <c r="M348" s="1197">
        <v>14.2</v>
      </c>
      <c r="N348" s="1139">
        <v>9.1999999999999993</v>
      </c>
    </row>
    <row r="349" spans="1:14">
      <c r="A349" s="1120">
        <v>2003</v>
      </c>
      <c r="B349" s="1138" t="s">
        <v>721</v>
      </c>
      <c r="C349" s="1197">
        <v>30</v>
      </c>
      <c r="D349" s="1197">
        <v>34.299999999999997</v>
      </c>
      <c r="E349" s="1197">
        <v>39.9</v>
      </c>
      <c r="F349" s="1197">
        <v>42.1</v>
      </c>
      <c r="G349" s="1197">
        <v>45.4</v>
      </c>
      <c r="H349" s="1197">
        <v>48.1</v>
      </c>
      <c r="I349" s="1197">
        <v>47</v>
      </c>
      <c r="J349" s="1197">
        <v>48.3</v>
      </c>
      <c r="K349" s="1197">
        <v>46.1</v>
      </c>
      <c r="L349" s="1197">
        <v>42.9</v>
      </c>
      <c r="M349" s="1197">
        <v>36</v>
      </c>
      <c r="N349" s="1139">
        <v>31.5</v>
      </c>
    </row>
    <row r="350" spans="1:14">
      <c r="A350" s="1120"/>
      <c r="B350" s="1138" t="s">
        <v>722</v>
      </c>
      <c r="C350" s="1197">
        <v>7.3</v>
      </c>
      <c r="D350" s="1197">
        <v>9.6</v>
      </c>
      <c r="E350" s="1197">
        <v>9.9</v>
      </c>
      <c r="F350" s="1197">
        <v>16.2</v>
      </c>
      <c r="G350" s="1197">
        <v>18.7</v>
      </c>
      <c r="H350" s="1197">
        <v>23.6</v>
      </c>
      <c r="I350" s="1197">
        <v>24</v>
      </c>
      <c r="J350" s="1197">
        <v>26.7</v>
      </c>
      <c r="K350" s="1197">
        <v>24</v>
      </c>
      <c r="L350" s="1197">
        <v>19.8</v>
      </c>
      <c r="M350" s="1197">
        <v>14.6</v>
      </c>
      <c r="N350" s="1139">
        <v>11.2</v>
      </c>
    </row>
    <row r="351" spans="1:14">
      <c r="A351" s="1120">
        <v>2004</v>
      </c>
      <c r="B351" s="1138" t="s">
        <v>721</v>
      </c>
      <c r="C351" s="1197">
        <v>31.8</v>
      </c>
      <c r="D351" s="1197">
        <v>34.200000000000003</v>
      </c>
      <c r="E351" s="1197">
        <v>38.9</v>
      </c>
      <c r="F351" s="1197">
        <v>42.4</v>
      </c>
      <c r="G351" s="1197">
        <v>47.9</v>
      </c>
      <c r="H351" s="1197">
        <v>47</v>
      </c>
      <c r="I351" s="1197">
        <v>48</v>
      </c>
      <c r="J351" s="1197">
        <v>47.9</v>
      </c>
      <c r="K351" s="1197">
        <v>45.2</v>
      </c>
      <c r="L351" s="1197">
        <v>41.3</v>
      </c>
      <c r="M351" s="1197">
        <v>35.4</v>
      </c>
      <c r="N351" s="1139">
        <v>31.9</v>
      </c>
    </row>
    <row r="352" spans="1:14">
      <c r="A352" s="1120"/>
      <c r="B352" s="1138" t="s">
        <v>722</v>
      </c>
      <c r="C352" s="1197">
        <v>9.1999999999999993</v>
      </c>
      <c r="D352" s="1197">
        <v>9.1999999999999993</v>
      </c>
      <c r="E352" s="1197">
        <v>12.7</v>
      </c>
      <c r="F352" s="1197">
        <v>18.5</v>
      </c>
      <c r="G352" s="1197">
        <v>18.399999999999999</v>
      </c>
      <c r="H352" s="1197">
        <v>22.1</v>
      </c>
      <c r="I352" s="1197">
        <v>25.3</v>
      </c>
      <c r="J352" s="1197">
        <v>25.8</v>
      </c>
      <c r="K352" s="1197">
        <v>24.5</v>
      </c>
      <c r="L352" s="1197">
        <v>20.5</v>
      </c>
      <c r="M352" s="1197">
        <v>16</v>
      </c>
      <c r="N352" s="1139">
        <v>8.9</v>
      </c>
    </row>
    <row r="353" spans="1:14">
      <c r="A353" s="1120">
        <v>2005</v>
      </c>
      <c r="B353" s="1138" t="s">
        <v>721</v>
      </c>
      <c r="C353" s="1197">
        <v>29</v>
      </c>
      <c r="D353" s="1197">
        <v>31</v>
      </c>
      <c r="E353" s="1197">
        <v>37.200000000000003</v>
      </c>
      <c r="F353" s="1197">
        <v>42.6</v>
      </c>
      <c r="G353" s="1197">
        <v>45.5</v>
      </c>
      <c r="H353" s="1197">
        <v>47.8</v>
      </c>
      <c r="I353" s="1197">
        <v>48</v>
      </c>
      <c r="J353" s="1197">
        <v>48.8</v>
      </c>
      <c r="K353" s="1197">
        <v>45</v>
      </c>
      <c r="L353" s="1197">
        <v>40.9</v>
      </c>
      <c r="M353" s="1197">
        <v>37</v>
      </c>
      <c r="N353" s="1139">
        <v>32.9</v>
      </c>
    </row>
    <row r="354" spans="1:14">
      <c r="A354" s="1120"/>
      <c r="B354" s="1138" t="s">
        <v>722</v>
      </c>
      <c r="C354" s="1197">
        <v>10.1</v>
      </c>
      <c r="D354" s="1197">
        <v>8.8000000000000007</v>
      </c>
      <c r="E354" s="1197">
        <v>13.1</v>
      </c>
      <c r="F354" s="1197">
        <v>14.9</v>
      </c>
      <c r="G354" s="1197">
        <v>18</v>
      </c>
      <c r="H354" s="1197">
        <v>23.1</v>
      </c>
      <c r="I354" s="1197">
        <v>24</v>
      </c>
      <c r="J354" s="1197">
        <v>26.6</v>
      </c>
      <c r="K354" s="1197">
        <v>23.5</v>
      </c>
      <c r="L354" s="1197">
        <v>20.100000000000001</v>
      </c>
      <c r="M354" s="1197">
        <v>16.5</v>
      </c>
      <c r="N354" s="1139">
        <v>11</v>
      </c>
    </row>
    <row r="355" spans="1:14">
      <c r="A355" s="1120">
        <v>2006</v>
      </c>
      <c r="B355" s="1138" t="s">
        <v>721</v>
      </c>
      <c r="C355" s="1197">
        <v>28.8</v>
      </c>
      <c r="D355" s="1197">
        <v>34.200000000000003</v>
      </c>
      <c r="E355" s="1197">
        <v>36.299999999999997</v>
      </c>
      <c r="F355" s="1197">
        <v>41.2</v>
      </c>
      <c r="G355" s="1197">
        <v>47.3</v>
      </c>
      <c r="H355" s="1197">
        <v>48</v>
      </c>
      <c r="I355" s="1197">
        <v>47.2</v>
      </c>
      <c r="J355" s="1197">
        <v>47.1</v>
      </c>
      <c r="K355" s="1197">
        <v>44</v>
      </c>
      <c r="L355" s="1197">
        <v>42.5</v>
      </c>
      <c r="M355" s="1197">
        <v>37.5</v>
      </c>
      <c r="N355" s="1139">
        <v>30.5</v>
      </c>
    </row>
    <row r="356" spans="1:14">
      <c r="A356" s="1120"/>
      <c r="B356" s="1138" t="s">
        <v>722</v>
      </c>
      <c r="C356" s="1197">
        <v>7.3</v>
      </c>
      <c r="D356" s="1197">
        <v>11.3</v>
      </c>
      <c r="E356" s="1197">
        <v>12.1</v>
      </c>
      <c r="F356" s="1197">
        <v>15.4</v>
      </c>
      <c r="G356" s="1197">
        <v>21.2</v>
      </c>
      <c r="H356" s="1197">
        <v>25</v>
      </c>
      <c r="I356" s="1197">
        <v>26.1</v>
      </c>
      <c r="J356" s="1197">
        <v>27.3</v>
      </c>
      <c r="K356" s="1197">
        <v>22</v>
      </c>
      <c r="L356" s="1197">
        <v>22.1</v>
      </c>
      <c r="M356" s="1197">
        <v>15.2</v>
      </c>
      <c r="N356" s="1139">
        <v>10.5</v>
      </c>
    </row>
    <row r="357" spans="1:14">
      <c r="A357" s="1120">
        <v>2007</v>
      </c>
      <c r="B357" s="1138" t="s">
        <v>721</v>
      </c>
      <c r="C357" s="1197">
        <v>28.5</v>
      </c>
      <c r="D357" s="1197">
        <v>34.700000000000003</v>
      </c>
      <c r="E357" s="1197">
        <v>36</v>
      </c>
      <c r="F357" s="1197">
        <v>43.2</v>
      </c>
      <c r="G357" s="1197">
        <v>44.6</v>
      </c>
      <c r="H357" s="1197">
        <v>48.7</v>
      </c>
      <c r="I357" s="1197">
        <v>47.5</v>
      </c>
      <c r="J357" s="1197">
        <v>47.5</v>
      </c>
      <c r="K357" s="1197">
        <v>45.9</v>
      </c>
      <c r="L357" s="1197">
        <v>41</v>
      </c>
      <c r="M357" s="1197">
        <v>36.799999999999997</v>
      </c>
      <c r="N357" s="1139">
        <v>29.8</v>
      </c>
    </row>
    <row r="358" spans="1:14">
      <c r="A358" s="1120"/>
      <c r="B358" s="1138" t="s">
        <v>722</v>
      </c>
      <c r="C358" s="1197">
        <v>7.8</v>
      </c>
      <c r="D358" s="1197">
        <v>10.7</v>
      </c>
      <c r="E358" s="1197">
        <v>11.8</v>
      </c>
      <c r="F358" s="1197">
        <v>14.2</v>
      </c>
      <c r="G358" s="1197">
        <v>21.7</v>
      </c>
      <c r="H358" s="1197">
        <v>26.5</v>
      </c>
      <c r="I358" s="1197">
        <v>25.8</v>
      </c>
      <c r="J358" s="1197">
        <v>28.4</v>
      </c>
      <c r="K358" s="1197">
        <v>23.9</v>
      </c>
      <c r="L358" s="1197">
        <v>18.399999999999999</v>
      </c>
      <c r="M358" s="1197">
        <v>15</v>
      </c>
      <c r="N358" s="1139">
        <v>10.1</v>
      </c>
    </row>
    <row r="359" spans="1:14">
      <c r="A359" s="1120">
        <v>2008</v>
      </c>
      <c r="B359" s="1138" t="s">
        <v>721</v>
      </c>
      <c r="C359" s="1197">
        <v>28.5</v>
      </c>
      <c r="D359" s="1197">
        <v>34</v>
      </c>
      <c r="E359" s="1197">
        <v>38.6</v>
      </c>
      <c r="F359" s="1197">
        <v>42.2</v>
      </c>
      <c r="G359" s="1197">
        <v>45.1</v>
      </c>
      <c r="H359" s="1197">
        <v>49</v>
      </c>
      <c r="I359" s="1197">
        <v>48.9</v>
      </c>
      <c r="J359" s="1197">
        <v>46.6</v>
      </c>
      <c r="K359" s="1197">
        <v>44.6</v>
      </c>
      <c r="L359" s="1197">
        <v>40.9</v>
      </c>
      <c r="M359" s="1197">
        <v>36.799999999999997</v>
      </c>
      <c r="N359" s="1139">
        <v>31</v>
      </c>
    </row>
    <row r="360" spans="1:14">
      <c r="A360" s="1120"/>
      <c r="B360" s="1138" t="s">
        <v>722</v>
      </c>
      <c r="C360" s="1197">
        <v>5.6</v>
      </c>
      <c r="D360" s="1197">
        <v>5.9</v>
      </c>
      <c r="E360" s="1197">
        <v>10.8</v>
      </c>
      <c r="F360" s="1197">
        <v>15.9</v>
      </c>
      <c r="G360" s="1197">
        <v>19.899999999999999</v>
      </c>
      <c r="H360" s="1197">
        <v>23.1</v>
      </c>
      <c r="I360" s="1197">
        <v>25.4</v>
      </c>
      <c r="J360" s="1197">
        <v>26.5</v>
      </c>
      <c r="K360" s="1197">
        <v>24.1</v>
      </c>
      <c r="L360" s="1197">
        <v>20.9</v>
      </c>
      <c r="M360" s="1197">
        <v>15.4</v>
      </c>
      <c r="N360" s="1139">
        <v>7.4</v>
      </c>
    </row>
    <row r="361" spans="1:14">
      <c r="A361" s="1120">
        <v>2009</v>
      </c>
      <c r="B361" s="1138" t="s">
        <v>721</v>
      </c>
      <c r="C361" s="1197">
        <v>29.2</v>
      </c>
      <c r="D361" s="1197">
        <v>36.6</v>
      </c>
      <c r="E361" s="1197">
        <v>37.6</v>
      </c>
      <c r="F361" s="1197">
        <v>42</v>
      </c>
      <c r="G361" s="1197">
        <v>49.3</v>
      </c>
      <c r="H361" s="1197">
        <v>48.6</v>
      </c>
      <c r="I361" s="1197">
        <v>48.6</v>
      </c>
      <c r="J361" s="1197">
        <v>47.2</v>
      </c>
      <c r="K361" s="1197">
        <v>45.5</v>
      </c>
      <c r="L361" s="1197">
        <v>42</v>
      </c>
      <c r="M361" s="1197">
        <v>37.1</v>
      </c>
      <c r="N361" s="1139">
        <v>30.8</v>
      </c>
    </row>
    <row r="362" spans="1:14">
      <c r="A362" s="1120"/>
      <c r="B362" s="1138" t="s">
        <v>722</v>
      </c>
      <c r="C362" s="1197">
        <v>8.6999999999999993</v>
      </c>
      <c r="D362" s="1197">
        <v>10.5</v>
      </c>
      <c r="E362" s="1197">
        <v>11.3</v>
      </c>
      <c r="F362" s="1197">
        <v>15.2</v>
      </c>
      <c r="G362" s="1197">
        <v>18.3</v>
      </c>
      <c r="H362" s="1197">
        <v>21.9</v>
      </c>
      <c r="I362" s="1197">
        <v>26.3</v>
      </c>
      <c r="J362" s="1197">
        <v>26.9</v>
      </c>
      <c r="K362" s="1197">
        <v>23.6</v>
      </c>
      <c r="L362" s="1197">
        <v>20.9</v>
      </c>
      <c r="M362" s="1197">
        <v>15.1</v>
      </c>
      <c r="N362" s="1139">
        <v>12.9</v>
      </c>
    </row>
    <row r="363" spans="1:14">
      <c r="A363" s="1120">
        <v>2010</v>
      </c>
      <c r="B363" s="1138" t="s">
        <v>721</v>
      </c>
      <c r="C363" s="1197">
        <v>30</v>
      </c>
      <c r="D363" s="1197">
        <v>35.1</v>
      </c>
      <c r="E363" s="1197">
        <v>39.799999999999997</v>
      </c>
      <c r="F363" s="1197">
        <v>43</v>
      </c>
      <c r="G363" s="1197">
        <v>45.6</v>
      </c>
      <c r="H363" s="1197">
        <v>48.5</v>
      </c>
      <c r="I363" s="1197">
        <v>49.2</v>
      </c>
      <c r="J363" s="1197">
        <v>46.7</v>
      </c>
      <c r="K363" s="1197">
        <v>45.2</v>
      </c>
      <c r="L363" s="1197">
        <v>41.3</v>
      </c>
      <c r="M363" s="1197">
        <v>34.4</v>
      </c>
      <c r="N363" s="1139">
        <v>31.3</v>
      </c>
    </row>
    <row r="364" spans="1:14">
      <c r="A364" s="1120"/>
      <c r="B364" s="1138" t="s">
        <v>722</v>
      </c>
      <c r="C364" s="1197">
        <v>9.9</v>
      </c>
      <c r="D364" s="1197">
        <v>9.8000000000000007</v>
      </c>
      <c r="E364" s="1197">
        <v>13.7</v>
      </c>
      <c r="F364" s="1197">
        <v>15.5</v>
      </c>
      <c r="G364" s="1197">
        <v>20.5</v>
      </c>
      <c r="H364" s="1197">
        <v>25.2</v>
      </c>
      <c r="I364" s="1197">
        <v>26.1</v>
      </c>
      <c r="J364" s="1197">
        <v>26.3</v>
      </c>
      <c r="K364" s="1197">
        <v>24</v>
      </c>
      <c r="L364" s="1197">
        <v>20.7</v>
      </c>
      <c r="M364" s="1197">
        <v>13</v>
      </c>
      <c r="N364" s="1139">
        <v>10.8</v>
      </c>
    </row>
    <row r="365" spans="1:14">
      <c r="A365" s="1124" t="s">
        <v>620</v>
      </c>
      <c r="B365" s="1244"/>
      <c r="C365" s="1198"/>
      <c r="D365" s="1198"/>
      <c r="E365" s="1198"/>
      <c r="F365" s="1198"/>
      <c r="G365" s="1198"/>
      <c r="H365" s="1198"/>
      <c r="I365" s="1198"/>
      <c r="J365" s="1198"/>
      <c r="K365" s="1198"/>
      <c r="L365" s="1198"/>
      <c r="M365" s="1198"/>
      <c r="N365" s="1237"/>
    </row>
    <row r="367" spans="1:14">
      <c r="A367" s="1112"/>
      <c r="B367" s="1191"/>
      <c r="C367" s="1191"/>
      <c r="D367" s="1191"/>
      <c r="E367" s="1191"/>
      <c r="F367" s="1191"/>
      <c r="G367" s="1191"/>
      <c r="H367" s="1191"/>
      <c r="I367" s="1191"/>
      <c r="J367" s="1191"/>
      <c r="K367" s="1116" t="s">
        <v>697</v>
      </c>
      <c r="M367" s="1116" t="s">
        <v>698</v>
      </c>
    </row>
    <row r="368" spans="1:14" ht="18.75">
      <c r="A368" s="1115" t="s">
        <v>699</v>
      </c>
      <c r="B368" s="1115"/>
      <c r="C368" s="1115"/>
      <c r="D368" s="1115"/>
      <c r="E368" s="1115"/>
      <c r="F368" s="1115"/>
      <c r="G368" s="1115"/>
      <c r="H368" s="1115"/>
      <c r="I368" s="1115"/>
      <c r="J368" s="1115"/>
      <c r="K368" s="1116" t="s">
        <v>603</v>
      </c>
      <c r="M368" s="1116" t="s">
        <v>700</v>
      </c>
    </row>
    <row r="369" spans="1:14">
      <c r="A369" s="1112"/>
      <c r="B369" s="1191"/>
      <c r="C369" s="1191"/>
      <c r="D369" s="1191"/>
      <c r="E369" s="1191"/>
      <c r="F369" s="1191"/>
      <c r="G369" s="1191"/>
      <c r="H369" s="1191"/>
      <c r="I369" s="1191"/>
      <c r="J369" s="1191"/>
      <c r="K369" s="1116" t="s">
        <v>701</v>
      </c>
      <c r="M369" s="1116" t="s">
        <v>702</v>
      </c>
    </row>
    <row r="370" spans="1:14" ht="18.75">
      <c r="A370" s="1170" t="s">
        <v>724</v>
      </c>
      <c r="B370" s="1209"/>
      <c r="C370" s="1209"/>
      <c r="D370" s="1209"/>
      <c r="E370" s="1209"/>
      <c r="F370" s="1209"/>
      <c r="G370" s="1191"/>
      <c r="H370" s="1191"/>
      <c r="I370" s="1191"/>
      <c r="J370" s="1191"/>
      <c r="K370" s="1191"/>
      <c r="L370" s="1191"/>
      <c r="M370" s="1191"/>
    </row>
    <row r="371" spans="1:14">
      <c r="A371" s="1119" t="s">
        <v>0</v>
      </c>
      <c r="B371" s="1120"/>
      <c r="C371" s="1195" t="s">
        <v>608</v>
      </c>
      <c r="D371" s="1195" t="s">
        <v>609</v>
      </c>
      <c r="E371" s="1195" t="s">
        <v>610</v>
      </c>
      <c r="F371" s="1195" t="s">
        <v>611</v>
      </c>
      <c r="G371" s="1195" t="s">
        <v>612</v>
      </c>
      <c r="H371" s="1195" t="s">
        <v>613</v>
      </c>
      <c r="I371" s="1195" t="s">
        <v>614</v>
      </c>
      <c r="J371" s="1195" t="s">
        <v>615</v>
      </c>
      <c r="K371" s="1195" t="s">
        <v>616</v>
      </c>
      <c r="L371" s="1195" t="s">
        <v>617</v>
      </c>
      <c r="M371" s="1195" t="s">
        <v>618</v>
      </c>
      <c r="N371" s="1195" t="s">
        <v>619</v>
      </c>
    </row>
    <row r="372" spans="1:14">
      <c r="A372" s="1120">
        <v>1971</v>
      </c>
      <c r="B372" s="1120"/>
      <c r="C372" s="1196">
        <v>0</v>
      </c>
      <c r="D372" s="1196">
        <v>0</v>
      </c>
      <c r="E372" s="1196">
        <v>0</v>
      </c>
      <c r="F372" s="1196">
        <v>0</v>
      </c>
      <c r="G372" s="1196">
        <v>0</v>
      </c>
      <c r="H372" s="1196">
        <v>0</v>
      </c>
      <c r="I372" s="1196">
        <v>0</v>
      </c>
      <c r="J372" s="1196">
        <v>0</v>
      </c>
      <c r="K372" s="1196">
        <v>20</v>
      </c>
      <c r="L372" s="1196">
        <v>0</v>
      </c>
      <c r="M372" s="1196">
        <v>25</v>
      </c>
      <c r="N372" s="1196">
        <v>10</v>
      </c>
    </row>
    <row r="373" spans="1:14">
      <c r="A373" s="1120">
        <v>1972</v>
      </c>
      <c r="B373" s="1120"/>
      <c r="C373" s="1196">
        <v>0.9</v>
      </c>
      <c r="D373" s="1196">
        <v>50</v>
      </c>
      <c r="E373" s="1196">
        <v>165</v>
      </c>
      <c r="F373" s="1196">
        <v>34.1</v>
      </c>
      <c r="G373" s="1196">
        <v>0</v>
      </c>
      <c r="H373" s="1196">
        <v>17</v>
      </c>
      <c r="I373" s="1196">
        <v>0.5</v>
      </c>
      <c r="J373" s="1196">
        <v>0</v>
      </c>
      <c r="K373" s="1196">
        <v>0</v>
      </c>
      <c r="L373" s="1196">
        <v>0</v>
      </c>
      <c r="M373" s="1196">
        <v>0</v>
      </c>
      <c r="N373" s="1196">
        <v>1</v>
      </c>
    </row>
    <row r="374" spans="1:14">
      <c r="A374" s="1120">
        <v>1973</v>
      </c>
      <c r="B374" s="1120"/>
      <c r="C374" s="1196">
        <v>37.1</v>
      </c>
      <c r="D374" s="1196">
        <v>0</v>
      </c>
      <c r="E374" s="1196">
        <v>0</v>
      </c>
      <c r="F374" s="1196">
        <v>0</v>
      </c>
      <c r="G374" s="1196">
        <v>0</v>
      </c>
      <c r="H374" s="1196">
        <v>0</v>
      </c>
      <c r="I374" s="1196">
        <v>7.8</v>
      </c>
      <c r="J374" s="1196">
        <v>26.2</v>
      </c>
      <c r="K374" s="1196">
        <v>5</v>
      </c>
      <c r="L374" s="1196">
        <v>0</v>
      </c>
      <c r="M374" s="1196">
        <v>0</v>
      </c>
      <c r="N374" s="1196">
        <v>0</v>
      </c>
    </row>
    <row r="375" spans="1:14">
      <c r="A375" s="1120">
        <v>1974</v>
      </c>
      <c r="B375" s="1120"/>
      <c r="C375" s="1245">
        <v>2.2000000000000002</v>
      </c>
      <c r="D375" s="1245">
        <v>22.5</v>
      </c>
      <c r="E375" s="1245">
        <v>9.1999999999999993</v>
      </c>
      <c r="F375" s="1245">
        <v>0.7</v>
      </c>
      <c r="G375" s="1245">
        <v>0</v>
      </c>
      <c r="H375" s="1245">
        <v>0</v>
      </c>
      <c r="I375" s="1245">
        <v>0</v>
      </c>
      <c r="J375" s="1245">
        <v>0</v>
      </c>
      <c r="K375" s="1245">
        <v>8</v>
      </c>
      <c r="L375" s="1245">
        <v>0</v>
      </c>
      <c r="M375" s="1245">
        <v>0</v>
      </c>
      <c r="N375" s="1245">
        <v>0</v>
      </c>
    </row>
    <row r="376" spans="1:14">
      <c r="A376" s="1120">
        <v>1975</v>
      </c>
      <c r="B376" s="1120"/>
      <c r="C376" s="1245">
        <v>8.5</v>
      </c>
      <c r="D376" s="1245">
        <v>32.4</v>
      </c>
      <c r="E376" s="1245">
        <v>0</v>
      </c>
      <c r="F376" s="1245">
        <v>3</v>
      </c>
      <c r="G376" s="1245">
        <v>1.8</v>
      </c>
      <c r="H376" s="1245">
        <v>0</v>
      </c>
      <c r="I376" s="1245">
        <v>0.5</v>
      </c>
      <c r="J376" s="1245">
        <v>0</v>
      </c>
      <c r="K376" s="1245">
        <v>0</v>
      </c>
      <c r="L376" s="1245">
        <v>0</v>
      </c>
      <c r="M376" s="1245">
        <v>0</v>
      </c>
      <c r="N376" s="1245">
        <v>0</v>
      </c>
    </row>
    <row r="377" spans="1:14">
      <c r="A377" s="1120">
        <v>1976</v>
      </c>
      <c r="B377" s="1120"/>
      <c r="C377" s="1245">
        <v>4.0999999999999996</v>
      </c>
      <c r="D377" s="1245">
        <v>99.1</v>
      </c>
      <c r="E377" s="1245">
        <v>25</v>
      </c>
      <c r="F377" s="1245">
        <v>0</v>
      </c>
      <c r="G377" s="1245">
        <v>0</v>
      </c>
      <c r="H377" s="1245">
        <v>0</v>
      </c>
      <c r="I377" s="1245">
        <v>0</v>
      </c>
      <c r="J377" s="1245">
        <v>17.5</v>
      </c>
      <c r="K377" s="1245">
        <v>5.8</v>
      </c>
      <c r="L377" s="1245">
        <v>0</v>
      </c>
      <c r="M377" s="1245">
        <v>0</v>
      </c>
      <c r="N377" s="1245">
        <v>0.9</v>
      </c>
    </row>
    <row r="378" spans="1:14">
      <c r="A378" s="1120">
        <v>1977</v>
      </c>
      <c r="B378" s="1120"/>
      <c r="C378" s="1245">
        <v>19.600000000000001</v>
      </c>
      <c r="D378" s="1245">
        <v>23.9</v>
      </c>
      <c r="E378" s="1245">
        <v>3.5</v>
      </c>
      <c r="F378" s="1245">
        <v>38.799999999999997</v>
      </c>
      <c r="G378" s="1245">
        <v>2.5</v>
      </c>
      <c r="H378" s="1245">
        <v>5.7</v>
      </c>
      <c r="I378" s="1245">
        <v>3.2</v>
      </c>
      <c r="J378" s="1245">
        <v>0.8</v>
      </c>
      <c r="K378" s="1245">
        <v>5.4</v>
      </c>
      <c r="L378" s="1245">
        <v>0</v>
      </c>
      <c r="M378" s="1245">
        <v>0</v>
      </c>
      <c r="N378" s="1245">
        <v>0.3</v>
      </c>
    </row>
    <row r="379" spans="1:14">
      <c r="A379" s="1120">
        <v>1978</v>
      </c>
      <c r="B379" s="1120"/>
      <c r="C379" s="1245">
        <v>0</v>
      </c>
      <c r="D379" s="1245">
        <v>23.8</v>
      </c>
      <c r="E379" s="1245">
        <v>5.0999999999999996</v>
      </c>
      <c r="F379" s="1245">
        <v>1.9</v>
      </c>
      <c r="G379" s="1245">
        <v>0.5</v>
      </c>
      <c r="H379" s="1245">
        <v>0</v>
      </c>
      <c r="I379" s="1245">
        <v>0</v>
      </c>
      <c r="J379" s="1245">
        <v>15.2</v>
      </c>
      <c r="K379" s="1245">
        <v>0</v>
      </c>
      <c r="L379" s="1245">
        <v>0</v>
      </c>
      <c r="M379" s="1245">
        <v>0</v>
      </c>
      <c r="N379" s="1245">
        <v>0</v>
      </c>
    </row>
    <row r="380" spans="1:14">
      <c r="A380" s="1120">
        <v>1979</v>
      </c>
      <c r="B380" s="1120"/>
      <c r="C380" s="1245">
        <v>15.7</v>
      </c>
      <c r="D380" s="1245">
        <v>0</v>
      </c>
      <c r="E380" s="1245">
        <v>1.7</v>
      </c>
      <c r="F380" s="1245">
        <v>0.4</v>
      </c>
      <c r="G380" s="1245">
        <v>0</v>
      </c>
      <c r="H380" s="1245">
        <v>0</v>
      </c>
      <c r="I380" s="1245">
        <v>7.3</v>
      </c>
      <c r="J380" s="1245">
        <v>4.5</v>
      </c>
      <c r="K380" s="1246" t="s">
        <v>725</v>
      </c>
      <c r="L380" s="1246" t="s">
        <v>725</v>
      </c>
      <c r="M380" s="1245">
        <v>0</v>
      </c>
      <c r="N380" s="1245">
        <v>11</v>
      </c>
    </row>
    <row r="381" spans="1:14">
      <c r="A381" s="1120">
        <v>1980</v>
      </c>
      <c r="B381" s="1120"/>
      <c r="C381" s="1245">
        <v>4.2</v>
      </c>
      <c r="D381" s="1245">
        <v>9</v>
      </c>
      <c r="E381" s="1245">
        <v>38.6</v>
      </c>
      <c r="F381" s="1245">
        <v>0.4</v>
      </c>
      <c r="G381" s="1245">
        <v>2.6</v>
      </c>
      <c r="H381" s="1245">
        <v>0</v>
      </c>
      <c r="I381" s="1245">
        <v>0</v>
      </c>
      <c r="J381" s="1245">
        <v>3.6</v>
      </c>
      <c r="K381" s="1245">
        <v>5.6</v>
      </c>
      <c r="L381" s="1245">
        <v>0</v>
      </c>
      <c r="M381" s="1245">
        <v>0</v>
      </c>
      <c r="N381" s="1245">
        <v>0</v>
      </c>
    </row>
    <row r="382" spans="1:14">
      <c r="A382" s="1120">
        <v>1981</v>
      </c>
      <c r="B382" s="1120"/>
      <c r="C382" s="1245">
        <v>6.1</v>
      </c>
      <c r="D382" s="1246" t="s">
        <v>725</v>
      </c>
      <c r="E382" s="1245">
        <v>1.1000000000000001</v>
      </c>
      <c r="F382" s="1245">
        <v>2</v>
      </c>
      <c r="G382" s="1245">
        <v>35.6</v>
      </c>
      <c r="H382" s="1245">
        <v>0</v>
      </c>
      <c r="I382" s="1246" t="s">
        <v>725</v>
      </c>
      <c r="J382" s="1245">
        <v>0</v>
      </c>
      <c r="K382" s="1245">
        <v>13.2</v>
      </c>
      <c r="L382" s="1245">
        <v>0</v>
      </c>
      <c r="M382" s="1245">
        <v>0</v>
      </c>
      <c r="N382" s="1245">
        <v>0</v>
      </c>
    </row>
    <row r="383" spans="1:14">
      <c r="A383" s="1120">
        <v>1982</v>
      </c>
      <c r="B383" s="1120"/>
      <c r="C383" s="1246" t="s">
        <v>725</v>
      </c>
      <c r="D383" s="1245">
        <v>147.6</v>
      </c>
      <c r="E383" s="1245">
        <v>64</v>
      </c>
      <c r="F383" s="1245">
        <v>1</v>
      </c>
      <c r="G383" s="1245">
        <v>0</v>
      </c>
      <c r="H383" s="1245">
        <v>0</v>
      </c>
      <c r="I383" s="1245">
        <v>4</v>
      </c>
      <c r="J383" s="1245">
        <v>15.2</v>
      </c>
      <c r="K383" s="1245">
        <v>8.6999999999999993</v>
      </c>
      <c r="L383" s="1246" t="s">
        <v>725</v>
      </c>
      <c r="M383" s="1245">
        <v>0.1</v>
      </c>
      <c r="N383" s="1245">
        <v>10.6</v>
      </c>
    </row>
    <row r="384" spans="1:14">
      <c r="A384" s="1120">
        <v>1983</v>
      </c>
      <c r="B384" s="1120"/>
      <c r="C384" s="1245">
        <v>19.100000000000001</v>
      </c>
      <c r="D384" s="1245">
        <v>43.4</v>
      </c>
      <c r="E384" s="1245">
        <v>10.7</v>
      </c>
      <c r="F384" s="1245">
        <v>48.5</v>
      </c>
      <c r="G384" s="1246" t="s">
        <v>725</v>
      </c>
      <c r="H384" s="1245">
        <v>0</v>
      </c>
      <c r="I384" s="1246" t="s">
        <v>725</v>
      </c>
      <c r="J384" s="1245">
        <v>0</v>
      </c>
      <c r="K384" s="1245">
        <v>32.6</v>
      </c>
      <c r="L384" s="1245">
        <v>0</v>
      </c>
      <c r="M384" s="1245">
        <v>0</v>
      </c>
      <c r="N384" s="1245">
        <v>0</v>
      </c>
    </row>
    <row r="385" spans="1:14">
      <c r="A385" s="1120">
        <v>1984</v>
      </c>
      <c r="B385" s="1120"/>
      <c r="C385" s="1245">
        <v>0</v>
      </c>
      <c r="D385" s="1246" t="s">
        <v>725</v>
      </c>
      <c r="E385" s="1245">
        <v>0.6</v>
      </c>
      <c r="F385" s="1245">
        <v>0</v>
      </c>
      <c r="G385" s="1245">
        <v>0</v>
      </c>
      <c r="H385" s="1245">
        <v>0</v>
      </c>
      <c r="I385" s="1245">
        <v>0</v>
      </c>
      <c r="J385" s="1245">
        <v>0</v>
      </c>
      <c r="K385" s="1245">
        <v>0</v>
      </c>
      <c r="L385" s="1245">
        <v>0</v>
      </c>
      <c r="M385" s="1245">
        <v>0.2</v>
      </c>
      <c r="N385" s="1245">
        <v>2.8</v>
      </c>
    </row>
    <row r="386" spans="1:14">
      <c r="A386" s="1120">
        <v>1985</v>
      </c>
      <c r="B386" s="1120"/>
      <c r="C386" s="1245">
        <v>1.4</v>
      </c>
      <c r="D386" s="1245">
        <v>0.6</v>
      </c>
      <c r="E386" s="1245">
        <v>4</v>
      </c>
      <c r="F386" s="1245">
        <v>1.8</v>
      </c>
      <c r="G386" s="1245">
        <v>0</v>
      </c>
      <c r="H386" s="1245">
        <v>0</v>
      </c>
      <c r="I386" s="1245">
        <v>0</v>
      </c>
      <c r="J386" s="1245">
        <v>3.2</v>
      </c>
      <c r="K386" s="1245">
        <v>0</v>
      </c>
      <c r="L386" s="1245">
        <v>0</v>
      </c>
      <c r="M386" s="1245">
        <v>0.2</v>
      </c>
      <c r="N386" s="1245">
        <v>0.2</v>
      </c>
    </row>
    <row r="387" spans="1:14">
      <c r="A387" s="1120">
        <v>1986</v>
      </c>
      <c r="B387" s="1120"/>
      <c r="C387" s="1245">
        <v>35.6</v>
      </c>
      <c r="D387" s="1245">
        <v>6</v>
      </c>
      <c r="E387" s="1245">
        <v>0</v>
      </c>
      <c r="F387" s="1245">
        <v>0.2</v>
      </c>
      <c r="G387" s="1245">
        <v>0</v>
      </c>
      <c r="H387" s="1245">
        <v>4.2</v>
      </c>
      <c r="I387" s="1245">
        <v>1.2</v>
      </c>
      <c r="J387" s="1245">
        <v>4.2</v>
      </c>
      <c r="K387" s="1245">
        <v>0</v>
      </c>
      <c r="L387" s="1245">
        <v>0</v>
      </c>
      <c r="M387" s="1245">
        <v>0</v>
      </c>
      <c r="N387" s="1245">
        <v>8.1999999999999993</v>
      </c>
    </row>
    <row r="388" spans="1:14">
      <c r="A388" s="1120">
        <v>1987</v>
      </c>
      <c r="B388" s="1120"/>
      <c r="C388" s="1245">
        <v>0.4</v>
      </c>
      <c r="D388" s="1245">
        <v>7.8</v>
      </c>
      <c r="E388" s="1245">
        <v>60.6</v>
      </c>
      <c r="F388" s="1245">
        <v>12.7</v>
      </c>
      <c r="G388" s="1245">
        <v>0</v>
      </c>
      <c r="H388" s="1245">
        <v>2.2000000000000002</v>
      </c>
      <c r="I388" s="1245">
        <v>1</v>
      </c>
      <c r="J388" s="1245">
        <v>27</v>
      </c>
      <c r="K388" s="1245">
        <v>2.8</v>
      </c>
      <c r="L388" s="1245">
        <v>0</v>
      </c>
      <c r="M388" s="1245">
        <v>0.8</v>
      </c>
      <c r="N388" s="1245">
        <v>11</v>
      </c>
    </row>
    <row r="389" spans="1:14">
      <c r="A389" s="1120">
        <v>1988</v>
      </c>
      <c r="B389" s="1120"/>
      <c r="C389" s="1245">
        <v>1.8</v>
      </c>
      <c r="D389" s="1245">
        <v>94.2</v>
      </c>
      <c r="E389" s="1245">
        <v>0.2</v>
      </c>
      <c r="F389" s="1245">
        <v>14.8</v>
      </c>
      <c r="G389" s="1245">
        <v>0</v>
      </c>
      <c r="H389" s="1245">
        <v>0</v>
      </c>
      <c r="I389" s="1245">
        <v>2</v>
      </c>
      <c r="J389" s="1245">
        <v>3.6</v>
      </c>
      <c r="K389" s="1245">
        <v>0</v>
      </c>
      <c r="L389" s="1245">
        <v>0</v>
      </c>
      <c r="M389" s="1245">
        <v>0</v>
      </c>
      <c r="N389" s="1245">
        <v>0</v>
      </c>
    </row>
    <row r="390" spans="1:14">
      <c r="A390" s="1120">
        <v>1989</v>
      </c>
      <c r="B390" s="1120"/>
      <c r="C390" s="1245">
        <v>0</v>
      </c>
      <c r="D390" s="1245">
        <v>16.8</v>
      </c>
      <c r="E390" s="1245">
        <v>49.3</v>
      </c>
      <c r="F390" s="1245">
        <v>7.7</v>
      </c>
      <c r="G390" s="1245">
        <v>0</v>
      </c>
      <c r="H390" s="1245">
        <v>1.8</v>
      </c>
      <c r="I390" s="1245">
        <v>7.7</v>
      </c>
      <c r="J390" s="1245">
        <v>0</v>
      </c>
      <c r="K390" s="1245">
        <v>0</v>
      </c>
      <c r="L390" s="1245">
        <v>0</v>
      </c>
      <c r="M390" s="1245">
        <v>0</v>
      </c>
      <c r="N390" s="1245">
        <v>36.5</v>
      </c>
    </row>
    <row r="391" spans="1:14">
      <c r="A391" s="1120">
        <v>1990</v>
      </c>
      <c r="B391" s="1120"/>
      <c r="C391" s="1245">
        <v>5.2</v>
      </c>
      <c r="D391" s="1245">
        <v>130.9</v>
      </c>
      <c r="E391" s="1245">
        <v>0</v>
      </c>
      <c r="F391" s="1245">
        <v>3.9</v>
      </c>
      <c r="G391" s="1245">
        <v>0</v>
      </c>
      <c r="H391" s="1245">
        <v>0</v>
      </c>
      <c r="I391" s="1245">
        <v>0.3</v>
      </c>
      <c r="J391" s="1245">
        <v>24</v>
      </c>
      <c r="K391" s="1245">
        <v>0.3</v>
      </c>
      <c r="L391" s="1245">
        <v>0</v>
      </c>
      <c r="M391" s="1245">
        <v>0</v>
      </c>
      <c r="N391" s="1245">
        <v>0</v>
      </c>
    </row>
    <row r="392" spans="1:14">
      <c r="A392" s="1120">
        <v>1991</v>
      </c>
      <c r="B392" s="1120"/>
      <c r="C392" s="1245">
        <v>0</v>
      </c>
      <c r="D392" s="1245">
        <v>5.6</v>
      </c>
      <c r="E392" s="1245">
        <v>48.3</v>
      </c>
      <c r="F392" s="1245">
        <v>0</v>
      </c>
      <c r="G392" s="1245">
        <v>0</v>
      </c>
      <c r="H392" s="1245">
        <v>0</v>
      </c>
      <c r="I392" s="1245">
        <v>0</v>
      </c>
      <c r="J392" s="1245">
        <v>0.3</v>
      </c>
      <c r="K392" s="1245">
        <v>0</v>
      </c>
      <c r="L392" s="1245">
        <v>0</v>
      </c>
      <c r="M392" s="1245">
        <v>0</v>
      </c>
      <c r="N392" s="1245">
        <v>1.2</v>
      </c>
    </row>
    <row r="393" spans="1:14">
      <c r="A393" s="1120">
        <v>1992</v>
      </c>
      <c r="B393" s="1120"/>
      <c r="C393" s="1245">
        <v>34.299999999999997</v>
      </c>
      <c r="D393" s="1245">
        <v>33.5</v>
      </c>
      <c r="E393" s="1245">
        <v>2.5</v>
      </c>
      <c r="F393" s="1245">
        <v>20.8</v>
      </c>
      <c r="G393" s="1245">
        <v>0</v>
      </c>
      <c r="H393" s="1245">
        <v>0</v>
      </c>
      <c r="I393" s="1245">
        <v>12.2</v>
      </c>
      <c r="J393" s="1245">
        <v>1.2</v>
      </c>
      <c r="K393" s="1245">
        <v>0</v>
      </c>
      <c r="L393" s="1245">
        <v>0</v>
      </c>
      <c r="M393" s="1245">
        <v>0</v>
      </c>
      <c r="N393" s="1245">
        <v>1.2</v>
      </c>
    </row>
    <row r="394" spans="1:14">
      <c r="A394" s="1120">
        <v>1993</v>
      </c>
      <c r="B394" s="1120"/>
      <c r="C394" s="1245">
        <v>16.3</v>
      </c>
      <c r="D394" s="1245">
        <v>129.9</v>
      </c>
      <c r="E394" s="1245">
        <v>0</v>
      </c>
      <c r="F394" s="1245">
        <v>0</v>
      </c>
      <c r="G394" s="1245">
        <v>0</v>
      </c>
      <c r="H394" s="1245">
        <v>0</v>
      </c>
      <c r="I394" s="1245">
        <v>7.2</v>
      </c>
      <c r="J394" s="1245">
        <v>4.4000000000000004</v>
      </c>
      <c r="K394" s="1245">
        <v>9.8000000000000007</v>
      </c>
      <c r="L394" s="1245">
        <v>0</v>
      </c>
      <c r="M394" s="1245">
        <v>0.4</v>
      </c>
      <c r="N394" s="1245">
        <v>17.399999999999999</v>
      </c>
    </row>
    <row r="395" spans="1:14">
      <c r="A395" s="949" t="s">
        <v>704</v>
      </c>
      <c r="B395" s="1198"/>
      <c r="C395" s="1198"/>
      <c r="D395" s="1198"/>
      <c r="E395" s="1198"/>
      <c r="F395" s="1198"/>
      <c r="G395" s="1199"/>
      <c r="H395" s="1247"/>
      <c r="I395" s="1198"/>
      <c r="J395" s="1198"/>
      <c r="K395" s="1198"/>
      <c r="L395" s="1198"/>
      <c r="M395" s="1198"/>
    </row>
    <row r="396" spans="1:14" ht="15.75">
      <c r="A396" s="1110"/>
      <c r="B396" s="1215"/>
      <c r="C396" s="1215"/>
      <c r="D396" s="1215"/>
      <c r="E396" s="1215"/>
      <c r="F396" s="1191"/>
      <c r="G396" s="1191"/>
      <c r="H396" s="1191"/>
      <c r="I396" s="1191"/>
      <c r="J396" s="1193"/>
    </row>
    <row r="397" spans="1:14" ht="15.75">
      <c r="A397" s="1110"/>
      <c r="B397" s="1193"/>
      <c r="C397" s="1193"/>
      <c r="D397" s="1193"/>
      <c r="E397" s="1193"/>
      <c r="F397" s="1191"/>
      <c r="G397" s="1191"/>
      <c r="H397" s="1191"/>
      <c r="I397" s="1191"/>
      <c r="J397" s="1193"/>
      <c r="K397" s="1116" t="s">
        <v>600</v>
      </c>
      <c r="M397" s="1116" t="s">
        <v>705</v>
      </c>
    </row>
    <row r="398" spans="1:14" ht="18.75">
      <c r="A398" s="1115" t="s">
        <v>145</v>
      </c>
      <c r="B398" s="1115"/>
      <c r="C398" s="1115"/>
      <c r="D398" s="1115"/>
      <c r="E398" s="1115"/>
      <c r="F398" s="1115"/>
      <c r="G398" s="1115"/>
      <c r="H398" s="1115"/>
      <c r="I398" s="1115"/>
      <c r="J398" s="1115"/>
      <c r="K398" s="1116" t="s">
        <v>603</v>
      </c>
      <c r="M398" s="1116" t="s">
        <v>706</v>
      </c>
    </row>
    <row r="399" spans="1:14" ht="18.75">
      <c r="A399" s="946"/>
      <c r="B399" s="1198"/>
      <c r="C399" s="1198"/>
      <c r="D399" s="1198"/>
      <c r="E399" s="1202"/>
      <c r="F399" s="1202"/>
      <c r="G399" s="1202"/>
      <c r="H399" s="1202"/>
      <c r="I399" s="1202"/>
      <c r="J399" s="1202"/>
      <c r="K399" s="1116" t="s">
        <v>707</v>
      </c>
      <c r="M399" s="1116" t="s">
        <v>708</v>
      </c>
    </row>
    <row r="400" spans="1:14" ht="15.75">
      <c r="A400" s="1118" t="s">
        <v>726</v>
      </c>
      <c r="B400" s="1248"/>
      <c r="C400" s="1248"/>
      <c r="D400" s="1248"/>
      <c r="E400" s="1248"/>
      <c r="F400" s="1248"/>
      <c r="G400" s="1198"/>
      <c r="H400" s="1198"/>
      <c r="I400" s="1198"/>
      <c r="J400" s="1198"/>
    </row>
    <row r="401" spans="1:14">
      <c r="A401" s="1119" t="s">
        <v>0</v>
      </c>
      <c r="B401" s="1120"/>
      <c r="C401" s="1249" t="s">
        <v>608</v>
      </c>
      <c r="D401" s="1249" t="s">
        <v>609</v>
      </c>
      <c r="E401" s="1249" t="s">
        <v>610</v>
      </c>
      <c r="F401" s="1249" t="s">
        <v>611</v>
      </c>
      <c r="G401" s="1249" t="s">
        <v>612</v>
      </c>
      <c r="H401" s="1249" t="s">
        <v>613</v>
      </c>
      <c r="I401" s="1249" t="s">
        <v>614</v>
      </c>
      <c r="J401" s="1249" t="s">
        <v>615</v>
      </c>
      <c r="K401" s="1249" t="s">
        <v>616</v>
      </c>
      <c r="L401" s="1249" t="s">
        <v>617</v>
      </c>
      <c r="M401" s="1249" t="s">
        <v>618</v>
      </c>
      <c r="N401" s="1249" t="s">
        <v>619</v>
      </c>
    </row>
    <row r="402" spans="1:14">
      <c r="A402" s="1120">
        <v>1994</v>
      </c>
      <c r="B402" s="1120"/>
      <c r="C402" s="1250" t="s">
        <v>99</v>
      </c>
      <c r="D402" s="1250" t="s">
        <v>99</v>
      </c>
      <c r="E402" s="1250" t="s">
        <v>99</v>
      </c>
      <c r="F402" s="1250" t="s">
        <v>99</v>
      </c>
      <c r="G402" s="1251">
        <v>0.01</v>
      </c>
      <c r="H402" s="1245">
        <v>0</v>
      </c>
      <c r="I402" s="1245">
        <v>3.33</v>
      </c>
      <c r="J402" s="1251">
        <v>0.01</v>
      </c>
      <c r="K402" s="1245">
        <v>7.84</v>
      </c>
      <c r="L402" s="1245">
        <v>0</v>
      </c>
      <c r="M402" s="1245">
        <v>0</v>
      </c>
      <c r="N402" s="1245">
        <v>0</v>
      </c>
    </row>
    <row r="403" spans="1:14">
      <c r="A403" s="1120">
        <v>1995</v>
      </c>
      <c r="B403" s="1120"/>
      <c r="C403" s="1245">
        <v>0</v>
      </c>
      <c r="D403" s="1245">
        <v>14.829999999999998</v>
      </c>
      <c r="E403" s="1245">
        <v>40.85</v>
      </c>
      <c r="F403" s="1245">
        <v>1</v>
      </c>
      <c r="G403" s="1245">
        <v>0.5</v>
      </c>
      <c r="H403" s="1245">
        <v>0</v>
      </c>
      <c r="I403" s="1245">
        <v>48.79999999999999</v>
      </c>
      <c r="J403" s="1245">
        <v>1.1000000000000001</v>
      </c>
      <c r="K403" s="1245">
        <v>0</v>
      </c>
      <c r="L403" s="1251">
        <v>0.01</v>
      </c>
      <c r="M403" s="1245">
        <v>0</v>
      </c>
      <c r="N403" s="1245">
        <v>12.839999999999998</v>
      </c>
    </row>
    <row r="404" spans="1:14">
      <c r="A404" s="1120">
        <v>1996</v>
      </c>
      <c r="B404" s="1120"/>
      <c r="C404" s="1245">
        <v>77.299999999999983</v>
      </c>
      <c r="D404" s="1245">
        <v>0.63</v>
      </c>
      <c r="E404" s="1245">
        <v>63.360000000000007</v>
      </c>
      <c r="F404" s="1251">
        <v>0.02</v>
      </c>
      <c r="G404" s="1251">
        <v>0.02</v>
      </c>
      <c r="H404" s="1245">
        <v>10.629999999999999</v>
      </c>
      <c r="I404" s="1245">
        <v>4.25</v>
      </c>
      <c r="J404" s="1245">
        <v>4.7</v>
      </c>
      <c r="K404" s="1245">
        <v>0</v>
      </c>
      <c r="L404" s="1245">
        <v>0</v>
      </c>
      <c r="M404" s="1245">
        <v>0.6</v>
      </c>
      <c r="N404" s="1245">
        <v>1.21</v>
      </c>
    </row>
    <row r="405" spans="1:14">
      <c r="A405" s="1120">
        <v>1997</v>
      </c>
      <c r="B405" s="1120"/>
      <c r="C405" s="1245">
        <v>53.53</v>
      </c>
      <c r="D405" s="1245">
        <v>0</v>
      </c>
      <c r="E405" s="1245">
        <v>55.94</v>
      </c>
      <c r="F405" s="1245">
        <v>9.02</v>
      </c>
      <c r="G405" s="1245">
        <v>0</v>
      </c>
      <c r="H405" s="1245">
        <v>0</v>
      </c>
      <c r="I405" s="1245">
        <v>0.01</v>
      </c>
      <c r="J405" s="1245">
        <v>0.02</v>
      </c>
      <c r="K405" s="1245">
        <v>0</v>
      </c>
      <c r="L405" s="1245">
        <v>3.4099999999999997</v>
      </c>
      <c r="M405" s="1245">
        <v>4.43</v>
      </c>
      <c r="N405" s="1245">
        <v>8.7299999999999986</v>
      </c>
    </row>
    <row r="406" spans="1:14">
      <c r="A406" s="1120">
        <v>1998</v>
      </c>
      <c r="B406" s="1120"/>
      <c r="C406" s="1245">
        <v>28.24</v>
      </c>
      <c r="D406" s="1245">
        <v>30.530000000000005</v>
      </c>
      <c r="E406" s="1245">
        <v>7.61</v>
      </c>
      <c r="F406" s="1245">
        <v>5.3</v>
      </c>
      <c r="G406" s="1245">
        <v>0</v>
      </c>
      <c r="H406" s="1245">
        <v>0.41000000000000003</v>
      </c>
      <c r="I406" s="1251">
        <v>0.02</v>
      </c>
      <c r="J406" s="1245">
        <v>7.01</v>
      </c>
      <c r="K406" s="1251">
        <v>0.01</v>
      </c>
      <c r="L406" s="1245">
        <v>0</v>
      </c>
      <c r="M406" s="1245">
        <v>0</v>
      </c>
      <c r="N406" s="1245">
        <v>0</v>
      </c>
    </row>
    <row r="407" spans="1:14">
      <c r="A407" s="1120">
        <v>1999</v>
      </c>
      <c r="B407" s="1120"/>
      <c r="C407" s="1251">
        <v>0.02</v>
      </c>
      <c r="D407" s="1251">
        <v>0.02</v>
      </c>
      <c r="E407" s="1245">
        <v>17.630000000000006</v>
      </c>
      <c r="F407" s="1245">
        <v>0</v>
      </c>
      <c r="G407" s="1245">
        <v>3.6</v>
      </c>
      <c r="H407" s="1245">
        <v>0</v>
      </c>
      <c r="I407" s="1245">
        <v>0</v>
      </c>
      <c r="J407" s="1245">
        <v>1.7999999999999998</v>
      </c>
      <c r="K407" s="1251">
        <v>0.01</v>
      </c>
      <c r="L407" s="1245">
        <v>0</v>
      </c>
      <c r="M407" s="1245">
        <v>0</v>
      </c>
      <c r="N407" s="1245">
        <v>0</v>
      </c>
    </row>
    <row r="408" spans="1:14">
      <c r="A408" s="1120">
        <v>2000</v>
      </c>
      <c r="B408" s="1120"/>
      <c r="C408" s="1251">
        <v>0.01</v>
      </c>
      <c r="D408" s="1245">
        <v>0</v>
      </c>
      <c r="E408" s="1251">
        <v>0.02</v>
      </c>
      <c r="F408" s="1245">
        <v>0</v>
      </c>
      <c r="G408" s="1245">
        <v>0</v>
      </c>
      <c r="H408" s="1245">
        <v>0</v>
      </c>
      <c r="I408" s="1245">
        <v>17.3</v>
      </c>
      <c r="J408" s="1251">
        <v>0.01</v>
      </c>
      <c r="K408" s="1245">
        <v>0</v>
      </c>
      <c r="L408" s="1245">
        <v>3.4</v>
      </c>
      <c r="M408" s="1251">
        <v>0.01</v>
      </c>
      <c r="N408" s="1245">
        <v>10.61</v>
      </c>
    </row>
    <row r="409" spans="1:14">
      <c r="A409" s="1120">
        <v>2001</v>
      </c>
      <c r="B409" s="1120"/>
      <c r="C409" s="1251">
        <v>0.03</v>
      </c>
      <c r="D409" s="1245">
        <v>0</v>
      </c>
      <c r="E409" s="1245">
        <v>0.83000000000000007</v>
      </c>
      <c r="F409" s="1245">
        <v>0</v>
      </c>
      <c r="G409" s="1245">
        <v>0</v>
      </c>
      <c r="H409" s="1245">
        <v>0</v>
      </c>
      <c r="I409" s="1251">
        <v>0.01</v>
      </c>
      <c r="J409" s="1245">
        <v>0</v>
      </c>
      <c r="K409" s="1251">
        <v>0.01</v>
      </c>
      <c r="L409" s="1251">
        <v>0.01</v>
      </c>
      <c r="M409" s="1245">
        <v>0</v>
      </c>
      <c r="N409" s="1245">
        <v>0</v>
      </c>
    </row>
    <row r="410" spans="1:14">
      <c r="A410" s="1120">
        <v>2002</v>
      </c>
      <c r="B410" s="1120"/>
      <c r="C410" s="1245">
        <v>0</v>
      </c>
      <c r="D410" s="1251">
        <v>0.03</v>
      </c>
      <c r="E410" s="1245">
        <v>24.960000000000008</v>
      </c>
      <c r="F410" s="1245">
        <v>10.83</v>
      </c>
      <c r="G410" s="1245">
        <v>1.81</v>
      </c>
      <c r="H410" s="1245">
        <v>0</v>
      </c>
      <c r="I410" s="1245">
        <v>0</v>
      </c>
      <c r="J410" s="1245">
        <v>0.8</v>
      </c>
      <c r="K410" s="1251">
        <v>0.01</v>
      </c>
      <c r="L410" s="1245">
        <v>0</v>
      </c>
      <c r="M410" s="1245">
        <v>1.3</v>
      </c>
      <c r="N410" s="1245">
        <v>0.22000000000000003</v>
      </c>
    </row>
    <row r="411" spans="1:14">
      <c r="A411" s="1120">
        <v>2003</v>
      </c>
      <c r="B411" s="1120"/>
      <c r="C411" s="1245">
        <v>0.81</v>
      </c>
      <c r="D411" s="1245">
        <v>1.03</v>
      </c>
      <c r="E411" s="1245">
        <v>5.22</v>
      </c>
      <c r="F411" s="1245">
        <v>62.91</v>
      </c>
      <c r="G411" s="1245">
        <v>0</v>
      </c>
      <c r="H411" s="1245">
        <v>0</v>
      </c>
      <c r="I411" s="1245">
        <v>9.93</v>
      </c>
      <c r="J411" s="1251">
        <v>0.02</v>
      </c>
      <c r="K411" s="1245">
        <v>0</v>
      </c>
      <c r="L411" s="1245">
        <v>0</v>
      </c>
      <c r="M411" s="1245">
        <v>0</v>
      </c>
      <c r="N411" s="1245">
        <v>0</v>
      </c>
    </row>
    <row r="412" spans="1:14">
      <c r="A412" s="1120">
        <v>2004</v>
      </c>
      <c r="B412" s="1120"/>
      <c r="C412" s="1245">
        <v>4.83</v>
      </c>
      <c r="D412" s="1245">
        <v>0</v>
      </c>
      <c r="E412" s="1251">
        <v>0.01</v>
      </c>
      <c r="F412" s="1251">
        <v>0.02</v>
      </c>
      <c r="G412" s="1245">
        <v>0</v>
      </c>
      <c r="H412" s="1245">
        <v>0</v>
      </c>
      <c r="I412" s="1245">
        <v>1.2</v>
      </c>
      <c r="J412" s="1245">
        <v>0</v>
      </c>
      <c r="K412" s="1245">
        <v>0.21000000000000002</v>
      </c>
      <c r="L412" s="1245">
        <v>0</v>
      </c>
      <c r="M412" s="1245">
        <v>0</v>
      </c>
      <c r="N412" s="1245">
        <v>26.8</v>
      </c>
    </row>
    <row r="413" spans="1:14">
      <c r="A413" s="1120">
        <v>2005</v>
      </c>
      <c r="B413" s="1120"/>
      <c r="C413" s="1245">
        <v>10.709999999999999</v>
      </c>
      <c r="D413" s="1245">
        <v>5.85</v>
      </c>
      <c r="E413" s="1245">
        <v>3.6199999999999997</v>
      </c>
      <c r="F413" s="1245">
        <v>0.01</v>
      </c>
      <c r="G413" s="1245">
        <v>0.02</v>
      </c>
      <c r="H413" s="1245">
        <v>0.01</v>
      </c>
      <c r="I413" s="1245">
        <v>13.219999999999999</v>
      </c>
      <c r="J413" s="1245">
        <v>0.01</v>
      </c>
      <c r="K413" s="1245">
        <v>0</v>
      </c>
      <c r="L413" s="1245">
        <v>0.01</v>
      </c>
      <c r="M413" s="1245">
        <v>0</v>
      </c>
      <c r="N413" s="1245">
        <v>0.5</v>
      </c>
    </row>
    <row r="414" spans="1:14">
      <c r="A414" s="1120">
        <v>2006</v>
      </c>
      <c r="B414" s="1120"/>
      <c r="C414" s="1245">
        <v>0</v>
      </c>
      <c r="D414" s="1245">
        <v>36</v>
      </c>
      <c r="E414" s="1245">
        <v>0.64000000000000012</v>
      </c>
      <c r="F414" s="1245">
        <v>0.81</v>
      </c>
      <c r="G414" s="1245">
        <v>0</v>
      </c>
      <c r="H414" s="1245">
        <v>0.41000000000000003</v>
      </c>
      <c r="I414" s="1245">
        <v>0</v>
      </c>
      <c r="J414" s="1245">
        <v>0.22</v>
      </c>
      <c r="K414" s="1245">
        <v>6.6</v>
      </c>
      <c r="L414" s="1245">
        <v>0</v>
      </c>
      <c r="M414" s="1251">
        <v>0.01</v>
      </c>
      <c r="N414" s="1245">
        <v>50.64</v>
      </c>
    </row>
    <row r="415" spans="1:14">
      <c r="A415" s="1120">
        <v>2007</v>
      </c>
      <c r="B415" s="1120"/>
      <c r="C415" s="1251">
        <v>0.02</v>
      </c>
      <c r="D415" s="1245">
        <v>0.56000000000000005</v>
      </c>
      <c r="E415" s="1245">
        <v>61.309999999999995</v>
      </c>
      <c r="F415" s="1245">
        <v>0.6</v>
      </c>
      <c r="G415" s="1245">
        <v>0</v>
      </c>
      <c r="H415" s="1245">
        <v>4.21</v>
      </c>
      <c r="I415" s="1245">
        <v>0</v>
      </c>
      <c r="J415" s="1245">
        <v>1.81</v>
      </c>
      <c r="K415" s="1251">
        <v>0.01</v>
      </c>
      <c r="L415" s="1245">
        <v>0</v>
      </c>
      <c r="M415" s="1245">
        <v>0</v>
      </c>
      <c r="N415" s="1245">
        <v>0</v>
      </c>
    </row>
    <row r="416" spans="1:14">
      <c r="A416" s="1120">
        <v>2008</v>
      </c>
      <c r="B416" s="1120"/>
      <c r="C416" s="1245">
        <v>23.130000000000003</v>
      </c>
      <c r="D416" s="1245">
        <v>0</v>
      </c>
      <c r="E416" s="1245">
        <v>0</v>
      </c>
      <c r="F416" s="1245">
        <v>0</v>
      </c>
      <c r="G416" s="1245">
        <v>0</v>
      </c>
      <c r="H416" s="1245">
        <v>0</v>
      </c>
      <c r="I416" s="1245">
        <v>5.1099999999999994</v>
      </c>
      <c r="J416" s="1245">
        <v>2.41</v>
      </c>
      <c r="K416" s="1245">
        <v>6.2</v>
      </c>
      <c r="L416" s="1245">
        <v>0</v>
      </c>
      <c r="M416" s="1245">
        <v>0</v>
      </c>
      <c r="N416" s="1245">
        <v>0</v>
      </c>
    </row>
    <row r="417" spans="1:14">
      <c r="A417" s="1120">
        <v>2009</v>
      </c>
      <c r="B417" s="1120"/>
      <c r="C417" s="1245">
        <v>16.2</v>
      </c>
      <c r="D417" s="1245">
        <v>0</v>
      </c>
      <c r="E417" s="1245">
        <v>14.309999999999999</v>
      </c>
      <c r="F417" s="1245">
        <v>10.219999999999999</v>
      </c>
      <c r="G417" s="1245">
        <v>0</v>
      </c>
      <c r="H417" s="1245">
        <v>0</v>
      </c>
      <c r="I417" s="1251">
        <v>0.01</v>
      </c>
      <c r="J417" s="1245">
        <v>0</v>
      </c>
      <c r="K417" s="1245">
        <v>0</v>
      </c>
      <c r="L417" s="1245">
        <v>0</v>
      </c>
      <c r="M417" s="1245">
        <v>0</v>
      </c>
      <c r="N417" s="1245">
        <v>74.330000000000013</v>
      </c>
    </row>
    <row r="418" spans="1:14">
      <c r="A418" s="1120">
        <v>2010</v>
      </c>
      <c r="B418" s="1120"/>
      <c r="C418" s="1245">
        <v>0.6</v>
      </c>
      <c r="D418" s="1245">
        <v>3.0999999999999996</v>
      </c>
      <c r="E418" s="1245">
        <v>3.1999999999999997</v>
      </c>
      <c r="F418" s="1251">
        <v>0.02</v>
      </c>
      <c r="G418" s="1245">
        <v>0.22000000000000003</v>
      </c>
      <c r="H418" s="1245">
        <v>0</v>
      </c>
      <c r="I418" s="1245">
        <v>1.52</v>
      </c>
      <c r="J418" s="1251">
        <v>0.04</v>
      </c>
      <c r="K418" s="1245">
        <v>0</v>
      </c>
      <c r="L418" s="1245">
        <v>0</v>
      </c>
      <c r="M418" s="1251">
        <v>0.02</v>
      </c>
      <c r="N418" s="1245">
        <v>1</v>
      </c>
    </row>
    <row r="419" spans="1:14">
      <c r="A419" s="1124" t="s">
        <v>620</v>
      </c>
      <c r="B419" s="1198"/>
      <c r="C419" s="1198"/>
      <c r="D419" s="1198"/>
      <c r="E419" s="1198"/>
      <c r="F419" s="1198"/>
      <c r="G419" s="1198"/>
      <c r="H419" s="1198"/>
      <c r="I419" s="1198"/>
      <c r="J419" s="1198"/>
      <c r="K419" s="1198"/>
      <c r="L419" s="1198"/>
      <c r="M419" s="1198"/>
    </row>
    <row r="420" spans="1:14">
      <c r="A420" s="1112"/>
      <c r="B420" s="1191"/>
      <c r="C420" s="1191"/>
      <c r="D420" s="1191"/>
      <c r="E420" s="1191"/>
      <c r="F420" s="1191"/>
      <c r="G420" s="1191"/>
      <c r="H420" s="1191"/>
      <c r="I420" s="1191"/>
      <c r="J420" s="1191"/>
      <c r="K420" s="1116" t="s">
        <v>697</v>
      </c>
      <c r="M420" s="1116" t="s">
        <v>698</v>
      </c>
    </row>
    <row r="421" spans="1:14" ht="18.75">
      <c r="A421" s="1115" t="s">
        <v>699</v>
      </c>
      <c r="B421" s="1115"/>
      <c r="C421" s="1115"/>
      <c r="D421" s="1115"/>
      <c r="E421" s="1115"/>
      <c r="F421" s="1115"/>
      <c r="G421" s="1115"/>
      <c r="H421" s="1115"/>
      <c r="I421" s="1115"/>
      <c r="J421" s="1115"/>
      <c r="K421" s="1116" t="s">
        <v>603</v>
      </c>
      <c r="M421" s="1116" t="s">
        <v>700</v>
      </c>
    </row>
    <row r="422" spans="1:14">
      <c r="A422" s="1112"/>
      <c r="B422" s="1191"/>
      <c r="C422" s="1191"/>
      <c r="D422" s="1191"/>
      <c r="E422" s="1191"/>
      <c r="F422" s="1191"/>
      <c r="G422" s="1191"/>
      <c r="H422" s="1191"/>
      <c r="I422" s="1191"/>
      <c r="J422" s="1191"/>
      <c r="K422" s="1116" t="s">
        <v>701</v>
      </c>
      <c r="M422" s="1116" t="s">
        <v>702</v>
      </c>
    </row>
    <row r="423" spans="1:14" ht="18.75">
      <c r="A423" s="1170" t="s">
        <v>727</v>
      </c>
      <c r="B423" s="1209"/>
      <c r="C423" s="1209"/>
      <c r="D423" s="1209"/>
      <c r="E423" s="1209"/>
      <c r="F423" s="1209"/>
      <c r="G423" s="1191"/>
      <c r="H423" s="1191"/>
      <c r="I423" s="1191"/>
      <c r="J423" s="1191"/>
      <c r="K423" s="1191"/>
      <c r="L423" s="1191"/>
      <c r="M423" s="1191"/>
    </row>
    <row r="424" spans="1:14">
      <c r="A424" s="1166" t="s">
        <v>0</v>
      </c>
      <c r="B424" s="1168"/>
      <c r="C424" s="1195" t="s">
        <v>608</v>
      </c>
      <c r="D424" s="1195" t="s">
        <v>609</v>
      </c>
      <c r="E424" s="1195" t="s">
        <v>610</v>
      </c>
      <c r="F424" s="1195" t="s">
        <v>611</v>
      </c>
      <c r="G424" s="1195" t="s">
        <v>612</v>
      </c>
      <c r="H424" s="1195" t="s">
        <v>613</v>
      </c>
      <c r="I424" s="1195" t="s">
        <v>614</v>
      </c>
      <c r="J424" s="1195" t="s">
        <v>615</v>
      </c>
      <c r="K424" s="1195" t="s">
        <v>616</v>
      </c>
      <c r="L424" s="1195" t="s">
        <v>617</v>
      </c>
      <c r="M424" s="1195" t="s">
        <v>618</v>
      </c>
      <c r="N424" s="1195" t="s">
        <v>619</v>
      </c>
    </row>
    <row r="425" spans="1:14">
      <c r="A425" s="1168">
        <v>1988</v>
      </c>
      <c r="B425" s="1168"/>
      <c r="C425" s="1252">
        <v>62</v>
      </c>
      <c r="D425" s="1252">
        <v>65</v>
      </c>
      <c r="E425" s="1252">
        <v>57</v>
      </c>
      <c r="F425" s="1252">
        <v>41</v>
      </c>
      <c r="G425" s="1253">
        <v>37</v>
      </c>
      <c r="H425" s="1252">
        <v>39</v>
      </c>
      <c r="I425" s="1252">
        <v>45</v>
      </c>
      <c r="J425" s="1252">
        <v>45</v>
      </c>
      <c r="K425" s="1252">
        <v>43</v>
      </c>
      <c r="L425" s="1252">
        <v>36</v>
      </c>
      <c r="M425" s="1252">
        <v>56</v>
      </c>
      <c r="N425" s="1252">
        <v>60</v>
      </c>
    </row>
    <row r="426" spans="1:14">
      <c r="A426" s="1168">
        <v>1989</v>
      </c>
      <c r="B426" s="1168"/>
      <c r="C426" s="1252">
        <v>61</v>
      </c>
      <c r="D426" s="1252">
        <v>57</v>
      </c>
      <c r="E426" s="1252">
        <v>50</v>
      </c>
      <c r="F426" s="1252">
        <v>46</v>
      </c>
      <c r="G426" s="1252">
        <v>35</v>
      </c>
      <c r="H426" s="1252">
        <v>39</v>
      </c>
      <c r="I426" s="1252">
        <v>38</v>
      </c>
      <c r="J426" s="1252">
        <v>36</v>
      </c>
      <c r="K426" s="1252">
        <v>37</v>
      </c>
      <c r="L426" s="1252">
        <v>42</v>
      </c>
      <c r="M426" s="1252">
        <v>52</v>
      </c>
      <c r="N426" s="1252">
        <v>66</v>
      </c>
    </row>
    <row r="427" spans="1:14">
      <c r="A427" s="1168">
        <v>1990</v>
      </c>
      <c r="B427" s="1168"/>
      <c r="C427" s="1252">
        <v>62</v>
      </c>
      <c r="D427" s="1252">
        <v>65</v>
      </c>
      <c r="E427" s="1252">
        <v>47</v>
      </c>
      <c r="F427" s="1252">
        <v>40</v>
      </c>
      <c r="G427" s="1252">
        <v>33</v>
      </c>
      <c r="H427" s="1252">
        <v>38</v>
      </c>
      <c r="I427" s="1252">
        <v>35</v>
      </c>
      <c r="J427" s="1252">
        <v>43</v>
      </c>
      <c r="K427" s="1252">
        <v>47</v>
      </c>
      <c r="L427" s="1252">
        <v>42</v>
      </c>
      <c r="M427" s="1252">
        <v>53</v>
      </c>
      <c r="N427" s="1252">
        <v>58</v>
      </c>
    </row>
    <row r="428" spans="1:14">
      <c r="A428" s="1168">
        <v>1991</v>
      </c>
      <c r="B428" s="1168"/>
      <c r="C428" s="1252">
        <v>56</v>
      </c>
      <c r="D428" s="1252">
        <v>52</v>
      </c>
      <c r="E428" s="1252">
        <v>56</v>
      </c>
      <c r="F428" s="1252">
        <v>43</v>
      </c>
      <c r="G428" s="1252">
        <v>42</v>
      </c>
      <c r="H428" s="1252">
        <v>42</v>
      </c>
      <c r="I428" s="1252">
        <v>50</v>
      </c>
      <c r="J428" s="1252">
        <v>53</v>
      </c>
      <c r="K428" s="1252">
        <v>51</v>
      </c>
      <c r="L428" s="1252">
        <v>53</v>
      </c>
      <c r="M428" s="1252">
        <v>58</v>
      </c>
      <c r="N428" s="1252">
        <v>66</v>
      </c>
    </row>
    <row r="429" spans="1:14">
      <c r="A429" s="1168">
        <v>1992</v>
      </c>
      <c r="B429" s="1168"/>
      <c r="C429" s="1252">
        <v>72</v>
      </c>
      <c r="D429" s="1252">
        <v>64</v>
      </c>
      <c r="E429" s="1252">
        <v>47</v>
      </c>
      <c r="F429" s="1252">
        <v>45</v>
      </c>
      <c r="G429" s="1252">
        <v>29</v>
      </c>
      <c r="H429" s="1252">
        <v>26</v>
      </c>
      <c r="I429" s="1252">
        <v>37</v>
      </c>
      <c r="J429" s="1252">
        <v>45</v>
      </c>
      <c r="K429" s="1252">
        <v>37</v>
      </c>
      <c r="L429" s="1252">
        <v>50</v>
      </c>
      <c r="M429" s="1252">
        <v>52</v>
      </c>
      <c r="N429" s="1252">
        <v>63</v>
      </c>
    </row>
    <row r="430" spans="1:14">
      <c r="A430" s="1168">
        <v>1993</v>
      </c>
      <c r="B430" s="1168"/>
      <c r="C430" s="1252">
        <v>74</v>
      </c>
      <c r="D430" s="1252">
        <v>68</v>
      </c>
      <c r="E430" s="1252">
        <v>49</v>
      </c>
      <c r="F430" s="1252">
        <v>44</v>
      </c>
      <c r="G430" s="1252">
        <v>48</v>
      </c>
      <c r="H430" s="1252">
        <v>33</v>
      </c>
      <c r="I430" s="1252">
        <v>35</v>
      </c>
      <c r="J430" s="1252">
        <v>35</v>
      </c>
      <c r="K430" s="1252">
        <v>44</v>
      </c>
      <c r="L430" s="1252">
        <v>33</v>
      </c>
      <c r="M430" s="1252">
        <v>52</v>
      </c>
      <c r="N430" s="1252">
        <v>61</v>
      </c>
    </row>
    <row r="431" spans="1:14">
      <c r="A431" s="949" t="s">
        <v>704</v>
      </c>
      <c r="B431" s="1198"/>
      <c r="C431" s="1198"/>
      <c r="D431" s="1198"/>
      <c r="E431" s="1198"/>
      <c r="F431" s="1198"/>
      <c r="G431" s="1198"/>
      <c r="H431" s="1198"/>
      <c r="I431" s="1198"/>
      <c r="J431" s="1198"/>
      <c r="K431" s="1198"/>
      <c r="L431" s="1198"/>
      <c r="M431" s="1198"/>
    </row>
    <row r="432" spans="1:14">
      <c r="A432" s="1238" t="s">
        <v>715</v>
      </c>
      <c r="B432" s="1198"/>
      <c r="C432" s="1198"/>
      <c r="D432" s="1198"/>
      <c r="E432" s="1198"/>
      <c r="F432" s="1199"/>
      <c r="G432" s="1199"/>
      <c r="H432" s="1191"/>
      <c r="I432" s="1198"/>
      <c r="J432" s="1198"/>
      <c r="K432" s="1198"/>
      <c r="L432" s="1198"/>
      <c r="M432" s="1198"/>
    </row>
    <row r="433" spans="1:14">
      <c r="A433" s="1254"/>
      <c r="B433" s="1198"/>
      <c r="C433" s="1198"/>
      <c r="D433" s="1198"/>
      <c r="E433" s="1198"/>
      <c r="F433" s="1198"/>
      <c r="G433" s="1198"/>
      <c r="H433" s="1198"/>
      <c r="I433" s="1198"/>
      <c r="J433" s="1198"/>
      <c r="K433" s="1198"/>
      <c r="L433" s="1191"/>
      <c r="M433" s="1191"/>
    </row>
    <row r="434" spans="1:14" ht="15.75">
      <c r="A434" s="1110"/>
      <c r="B434" s="1193"/>
      <c r="C434" s="1193"/>
      <c r="D434" s="1193"/>
      <c r="E434" s="1193"/>
      <c r="F434" s="1191"/>
      <c r="G434" s="1191"/>
      <c r="H434" s="1191"/>
      <c r="I434" s="1191"/>
      <c r="J434" s="1193"/>
      <c r="K434" s="1116" t="s">
        <v>600</v>
      </c>
      <c r="M434" s="1116" t="s">
        <v>705</v>
      </c>
    </row>
    <row r="435" spans="1:14" ht="18.75">
      <c r="A435" s="1115" t="s">
        <v>145</v>
      </c>
      <c r="B435" s="1198"/>
      <c r="C435" s="1198"/>
      <c r="E435" s="1115"/>
      <c r="F435" s="1115"/>
      <c r="G435" s="1115"/>
      <c r="H435" s="1115"/>
      <c r="I435" s="1115"/>
      <c r="J435" s="1115"/>
      <c r="K435" s="1116" t="s">
        <v>603</v>
      </c>
      <c r="M435" s="1116" t="s">
        <v>706</v>
      </c>
    </row>
    <row r="436" spans="1:14" ht="18.75">
      <c r="A436" s="946"/>
      <c r="B436" s="1202"/>
      <c r="C436" s="1202"/>
      <c r="D436" s="1202"/>
      <c r="E436" s="1202"/>
      <c r="F436" s="1202"/>
      <c r="G436" s="1202"/>
      <c r="H436" s="1202"/>
      <c r="I436" s="1202"/>
      <c r="J436" s="1202"/>
      <c r="K436" s="1116" t="s">
        <v>707</v>
      </c>
      <c r="M436" s="1116" t="s">
        <v>708</v>
      </c>
    </row>
    <row r="437" spans="1:14" ht="15.75">
      <c r="A437" s="1118" t="s">
        <v>728</v>
      </c>
      <c r="B437" s="1118"/>
      <c r="C437" s="1118"/>
      <c r="D437" s="1118"/>
      <c r="E437" s="1118"/>
      <c r="F437" s="1118"/>
      <c r="G437" s="1118"/>
      <c r="H437" s="1118"/>
      <c r="I437" s="1118"/>
      <c r="J437" s="1118"/>
      <c r="K437" s="1118"/>
      <c r="L437" s="1198"/>
      <c r="M437" s="1198"/>
    </row>
    <row r="438" spans="1:14">
      <c r="A438" s="1166" t="s">
        <v>0</v>
      </c>
      <c r="B438" s="1168"/>
      <c r="C438" s="1203" t="s">
        <v>608</v>
      </c>
      <c r="D438" s="1203" t="s">
        <v>609</v>
      </c>
      <c r="E438" s="1203" t="s">
        <v>610</v>
      </c>
      <c r="F438" s="1203" t="s">
        <v>611</v>
      </c>
      <c r="G438" s="1203" t="s">
        <v>612</v>
      </c>
      <c r="H438" s="1203" t="s">
        <v>613</v>
      </c>
      <c r="I438" s="1203" t="s">
        <v>614</v>
      </c>
      <c r="J438" s="1203" t="s">
        <v>615</v>
      </c>
      <c r="K438" s="1203" t="s">
        <v>616</v>
      </c>
      <c r="L438" s="1203" t="s">
        <v>617</v>
      </c>
      <c r="M438" s="1203" t="s">
        <v>618</v>
      </c>
      <c r="N438" s="1203" t="s">
        <v>619</v>
      </c>
    </row>
    <row r="439" spans="1:14">
      <c r="A439" s="1168">
        <v>1994</v>
      </c>
      <c r="B439" s="1168"/>
      <c r="C439" s="1253" t="s">
        <v>99</v>
      </c>
      <c r="D439" s="1253" t="s">
        <v>99</v>
      </c>
      <c r="E439" s="1253" t="s">
        <v>99</v>
      </c>
      <c r="F439" s="1253" t="s">
        <v>99</v>
      </c>
      <c r="G439" s="1253">
        <v>27.486559139784955</v>
      </c>
      <c r="H439" s="1252">
        <v>28.220833333333335</v>
      </c>
      <c r="I439" s="1252">
        <v>41.538978494623649</v>
      </c>
      <c r="J439" s="1252">
        <v>36.81586021505376</v>
      </c>
      <c r="K439" s="1252">
        <v>35.190277777777773</v>
      </c>
      <c r="L439" s="1252">
        <v>38.408602150537639</v>
      </c>
      <c r="M439" s="1252">
        <v>49.649999999999991</v>
      </c>
      <c r="N439" s="1252">
        <v>54.721774193548384</v>
      </c>
    </row>
    <row r="440" spans="1:14">
      <c r="A440" s="1168">
        <v>1995</v>
      </c>
      <c r="B440" s="1168"/>
      <c r="C440" s="1252">
        <v>62.83467741935484</v>
      </c>
      <c r="D440" s="1252">
        <v>55.569940476190474</v>
      </c>
      <c r="E440" s="1252">
        <v>60.674731182795711</v>
      </c>
      <c r="F440" s="1252">
        <v>33.391666666666673</v>
      </c>
      <c r="G440" s="1252">
        <v>26.276881720430108</v>
      </c>
      <c r="H440" s="1252">
        <v>31.065277777777784</v>
      </c>
      <c r="I440" s="1252">
        <v>51.655913978494624</v>
      </c>
      <c r="J440" s="1252">
        <v>36.483870967741929</v>
      </c>
      <c r="K440" s="1252">
        <v>39.116666666666667</v>
      </c>
      <c r="L440" s="1252">
        <v>38.560483870967737</v>
      </c>
      <c r="M440" s="1252">
        <v>51.37222222222222</v>
      </c>
      <c r="N440" s="1252">
        <v>69.583333333333343</v>
      </c>
    </row>
    <row r="441" spans="1:14">
      <c r="A441" s="1168">
        <v>1996</v>
      </c>
      <c r="B441" s="1168"/>
      <c r="C441" s="1252">
        <v>67.434139784946225</v>
      </c>
      <c r="D441" s="1252">
        <v>59.011494252873561</v>
      </c>
      <c r="E441" s="1252">
        <v>59.330645161290313</v>
      </c>
      <c r="F441" s="1252">
        <v>35.834722222222219</v>
      </c>
      <c r="G441" s="1252">
        <v>24.375</v>
      </c>
      <c r="H441" s="1252">
        <v>39.066666666666656</v>
      </c>
      <c r="I441" s="1252">
        <v>27.713709677419363</v>
      </c>
      <c r="J441" s="1252">
        <v>35.637096774193552</v>
      </c>
      <c r="K441" s="1252">
        <v>45.312500000000007</v>
      </c>
      <c r="L441" s="1252">
        <v>41.932795698924743</v>
      </c>
      <c r="M441" s="1252">
        <v>52.551388888888894</v>
      </c>
      <c r="N441" s="1252">
        <v>57.326612903225808</v>
      </c>
    </row>
    <row r="442" spans="1:14">
      <c r="A442" s="1168">
        <v>1997</v>
      </c>
      <c r="B442" s="1168"/>
      <c r="C442" s="1252">
        <v>64.896505376344081</v>
      </c>
      <c r="D442" s="1252">
        <v>57.197916666666679</v>
      </c>
      <c r="E442" s="1252">
        <v>60.276881720430104</v>
      </c>
      <c r="F442" s="1252">
        <v>48.415277777777774</v>
      </c>
      <c r="G442" s="1252">
        <v>27.465053763440856</v>
      </c>
      <c r="H442" s="1252">
        <v>34.004166666666663</v>
      </c>
      <c r="I442" s="1252">
        <v>44.276881720430104</v>
      </c>
      <c r="J442" s="1252">
        <v>45.630376344086031</v>
      </c>
      <c r="K442" s="1252">
        <v>38.356944444444444</v>
      </c>
      <c r="L442" s="1252">
        <v>44.180107526881727</v>
      </c>
      <c r="M442" s="1252">
        <v>62.962499999999999</v>
      </c>
      <c r="N442" s="1252">
        <v>67.061827956989248</v>
      </c>
    </row>
    <row r="443" spans="1:14">
      <c r="A443" s="1168">
        <v>1998</v>
      </c>
      <c r="B443" s="1168"/>
      <c r="C443" s="1252">
        <v>72.477150537634401</v>
      </c>
      <c r="D443" s="1252">
        <v>61.587797619047628</v>
      </c>
      <c r="E443" s="1252">
        <v>50.206989247311839</v>
      </c>
      <c r="F443" s="1252">
        <v>36.945833333333333</v>
      </c>
      <c r="G443" s="1252">
        <v>27.258064516129028</v>
      </c>
      <c r="H443" s="1252">
        <v>27.937500000000004</v>
      </c>
      <c r="I443" s="1252">
        <v>34.807795698924728</v>
      </c>
      <c r="J443" s="1252">
        <v>35.865591397849457</v>
      </c>
      <c r="K443" s="1252">
        <v>36.727777777777781</v>
      </c>
      <c r="L443" s="1252">
        <v>40.373655913978489</v>
      </c>
      <c r="M443" s="1252">
        <v>54.066666666666649</v>
      </c>
      <c r="N443" s="1252">
        <v>59.479838709677409</v>
      </c>
    </row>
    <row r="444" spans="1:14">
      <c r="A444" s="1168">
        <v>1999</v>
      </c>
      <c r="B444" s="1168"/>
      <c r="C444" s="1252">
        <v>61.907258064516135</v>
      </c>
      <c r="D444" s="1252">
        <v>58.441964285714278</v>
      </c>
      <c r="E444" s="1252">
        <v>48.590053763440871</v>
      </c>
      <c r="F444" s="1252">
        <v>32.241666666666674</v>
      </c>
      <c r="G444" s="1252">
        <v>31.787634408602152</v>
      </c>
      <c r="H444" s="1252">
        <v>24.483333333333334</v>
      </c>
      <c r="I444" s="1252">
        <v>36.486559139784937</v>
      </c>
      <c r="J444" s="1252">
        <v>29.3252688172043</v>
      </c>
      <c r="K444" s="1252">
        <v>41.533333333333331</v>
      </c>
      <c r="L444" s="1252">
        <v>43.653225806451609</v>
      </c>
      <c r="M444" s="1252">
        <v>55.911111111111111</v>
      </c>
      <c r="N444" s="1252">
        <v>58.385752688172047</v>
      </c>
    </row>
    <row r="445" spans="1:14">
      <c r="A445" s="1168">
        <v>2000</v>
      </c>
      <c r="B445" s="1168"/>
      <c r="C445" s="1252">
        <v>64.0510752688172</v>
      </c>
      <c r="D445" s="1252">
        <v>57.484195402298852</v>
      </c>
      <c r="E445" s="1252">
        <v>45.801075268817208</v>
      </c>
      <c r="F445" s="1252">
        <v>29.00416666666667</v>
      </c>
      <c r="G445" s="1252">
        <v>33.966397849462361</v>
      </c>
      <c r="H445" s="1252">
        <v>28.813888888888883</v>
      </c>
      <c r="I445" s="1252">
        <v>22.970430107526884</v>
      </c>
      <c r="J445" s="1252">
        <v>25.111559139784948</v>
      </c>
      <c r="K445" s="1252">
        <v>37.93611111111111</v>
      </c>
      <c r="L445" s="1252">
        <v>39.922043010752702</v>
      </c>
      <c r="M445" s="1252">
        <v>48.823611111111106</v>
      </c>
      <c r="N445" s="1252">
        <v>56.266129032258064</v>
      </c>
    </row>
    <row r="446" spans="1:14">
      <c r="A446" s="1168">
        <v>2001</v>
      </c>
      <c r="B446" s="1168"/>
      <c r="C446" s="1252">
        <v>56.885752688172047</v>
      </c>
      <c r="D446" s="1252">
        <v>50.819940476190482</v>
      </c>
      <c r="E446" s="1252">
        <v>41.470430107526887</v>
      </c>
      <c r="F446" s="1252">
        <v>28.708333333333332</v>
      </c>
      <c r="G446" s="1252">
        <v>23.908602150537632</v>
      </c>
      <c r="H446" s="1252">
        <v>26.905555555555555</v>
      </c>
      <c r="I446" s="1252">
        <v>30.068548387096765</v>
      </c>
      <c r="J446" s="1252">
        <v>24.952956989247312</v>
      </c>
      <c r="K446" s="1252">
        <v>35.426388888888887</v>
      </c>
      <c r="L446" s="1252">
        <v>37.9260752688172</v>
      </c>
      <c r="M446" s="1252">
        <v>46.906944444444441</v>
      </c>
      <c r="N446" s="1252">
        <v>53.188172043010759</v>
      </c>
    </row>
    <row r="447" spans="1:14">
      <c r="A447" s="1168">
        <v>2002</v>
      </c>
      <c r="B447" s="1168"/>
      <c r="C447" s="1252">
        <v>51.639784946236574</v>
      </c>
      <c r="D447" s="1252">
        <v>49.040178571428591</v>
      </c>
      <c r="E447" s="1252">
        <v>40.258064516129018</v>
      </c>
      <c r="F447" s="1252">
        <v>35.281944444444449</v>
      </c>
      <c r="G447" s="1252">
        <v>23.872311827956992</v>
      </c>
      <c r="H447" s="1252">
        <v>29.45</v>
      </c>
      <c r="I447" s="1252">
        <v>27.029569892473116</v>
      </c>
      <c r="J447" s="1252">
        <v>32.795698924731191</v>
      </c>
      <c r="K447" s="1252">
        <v>34.791666666666664</v>
      </c>
      <c r="L447" s="1252">
        <v>36.130376344086017</v>
      </c>
      <c r="M447" s="1252">
        <v>48.001388888888876</v>
      </c>
      <c r="N447" s="1252">
        <v>52.247311827956985</v>
      </c>
    </row>
    <row r="448" spans="1:14">
      <c r="A448" s="1168">
        <v>2003</v>
      </c>
      <c r="B448" s="1168"/>
      <c r="C448" s="1252">
        <v>59.194892473118287</v>
      </c>
      <c r="D448" s="1252">
        <v>53.715773809523817</v>
      </c>
      <c r="E448" s="1252">
        <v>43.361559139784958</v>
      </c>
      <c r="F448" s="1252">
        <v>42.463888888888896</v>
      </c>
      <c r="G448" s="1252">
        <v>31.571236559139795</v>
      </c>
      <c r="H448" s="1252">
        <v>37.026388888888874</v>
      </c>
      <c r="I448" s="1252">
        <v>47.232526881720432</v>
      </c>
      <c r="J448" s="1252">
        <v>38.241935483870982</v>
      </c>
      <c r="K448" s="1252">
        <v>41.319444444444436</v>
      </c>
      <c r="L448" s="1252">
        <v>47.974462365591386</v>
      </c>
      <c r="M448" s="1252">
        <v>59.297222222222217</v>
      </c>
      <c r="N448" s="1252">
        <v>64.881720430107521</v>
      </c>
    </row>
    <row r="449" spans="1:14">
      <c r="A449" s="1168">
        <v>2004</v>
      </c>
      <c r="B449" s="1168"/>
      <c r="C449" s="1252">
        <v>64.047043010752688</v>
      </c>
      <c r="D449" s="1252">
        <v>55.770114942528735</v>
      </c>
      <c r="E449" s="1252">
        <v>41.294354838709673</v>
      </c>
      <c r="F449" s="1252">
        <v>38.56944444444445</v>
      </c>
      <c r="G449" s="1252">
        <v>33.728494623655919</v>
      </c>
      <c r="H449" s="1252">
        <v>29.668055555555551</v>
      </c>
      <c r="I449" s="1252">
        <v>36.338709677419359</v>
      </c>
      <c r="J449" s="1252">
        <v>45.127688172043008</v>
      </c>
      <c r="K449" s="1252">
        <v>45.276388888888889</v>
      </c>
      <c r="L449" s="1252">
        <v>47.849462365591386</v>
      </c>
      <c r="M449" s="1252">
        <v>54.047222222222224</v>
      </c>
      <c r="N449" s="1252">
        <v>67.513440860215056</v>
      </c>
    </row>
    <row r="450" spans="1:14">
      <c r="A450" s="1168">
        <v>2005</v>
      </c>
      <c r="B450" s="1168"/>
      <c r="C450" s="1252">
        <v>67.958333333333329</v>
      </c>
      <c r="D450" s="1252">
        <v>61.720238095238095</v>
      </c>
      <c r="E450" s="1252">
        <v>51.604838709677431</v>
      </c>
      <c r="F450" s="1252">
        <v>36.80694444444444</v>
      </c>
      <c r="G450" s="1252">
        <v>34.547043010752688</v>
      </c>
      <c r="H450" s="1252">
        <v>41.176388888888887</v>
      </c>
      <c r="I450" s="1252">
        <v>43.87096774193548</v>
      </c>
      <c r="J450" s="1252">
        <v>40.786290322580648</v>
      </c>
      <c r="K450" s="1252">
        <v>48.331944444444439</v>
      </c>
      <c r="L450" s="1252">
        <v>44.278225806451609</v>
      </c>
      <c r="M450" s="1252">
        <v>60.590277777777786</v>
      </c>
      <c r="N450" s="1252">
        <v>69.915322580645167</v>
      </c>
    </row>
    <row r="451" spans="1:14">
      <c r="A451" s="1168">
        <v>2006</v>
      </c>
      <c r="B451" s="1168"/>
      <c r="C451" s="1252">
        <v>60.842741935483858</v>
      </c>
      <c r="D451" s="1252">
        <v>57.443452380952394</v>
      </c>
      <c r="E451" s="1252">
        <v>51.448924731182785</v>
      </c>
      <c r="F451" s="1252">
        <v>42.051388888888873</v>
      </c>
      <c r="G451" s="1252">
        <v>38.048387096774199</v>
      </c>
      <c r="H451" s="1252">
        <v>36.073611111111106</v>
      </c>
      <c r="I451" s="1252">
        <v>40.879032258064505</v>
      </c>
      <c r="J451" s="1252">
        <v>38.319892473118287</v>
      </c>
      <c r="K451" s="1252">
        <v>44.291666666666671</v>
      </c>
      <c r="L451" s="1252">
        <v>49.111559139784944</v>
      </c>
      <c r="M451" s="1252">
        <v>60.44166666666667</v>
      </c>
      <c r="N451" s="1252">
        <v>77.573924731182785</v>
      </c>
    </row>
    <row r="452" spans="1:14">
      <c r="A452" s="1168">
        <v>2007</v>
      </c>
      <c r="B452" s="1168"/>
      <c r="C452" s="1252">
        <v>67.692204301075265</v>
      </c>
      <c r="D452" s="1252">
        <v>62.199404761904759</v>
      </c>
      <c r="E452" s="1252">
        <v>52.373655913978489</v>
      </c>
      <c r="F452" s="1252">
        <v>34.661111111111119</v>
      </c>
      <c r="G452" s="1252">
        <v>35.048387096774192</v>
      </c>
      <c r="H452" s="1252">
        <v>46.013888888888893</v>
      </c>
      <c r="I452" s="1252">
        <v>45.461021505376337</v>
      </c>
      <c r="J452" s="1252">
        <v>40.51075268817204</v>
      </c>
      <c r="K452" s="1252">
        <v>38.312499999999993</v>
      </c>
      <c r="L452" s="1252">
        <v>43.317204301075265</v>
      </c>
      <c r="M452" s="1252">
        <v>62.419444444444451</v>
      </c>
      <c r="N452" s="1252">
        <v>65.022849462365585</v>
      </c>
    </row>
    <row r="453" spans="1:14">
      <c r="A453" s="1168">
        <v>2008</v>
      </c>
      <c r="B453" s="1168"/>
      <c r="C453" s="1252">
        <v>70.000000000000014</v>
      </c>
      <c r="D453" s="1252">
        <v>52.987068965517253</v>
      </c>
      <c r="E453" s="1252">
        <v>42.994623655913983</v>
      </c>
      <c r="F453" s="1252">
        <v>37.323611111111099</v>
      </c>
      <c r="G453" s="1252">
        <v>30.232526881720439</v>
      </c>
      <c r="H453" s="1252">
        <v>41.790277777777781</v>
      </c>
      <c r="I453" s="1252">
        <v>38.619623655913969</v>
      </c>
      <c r="J453" s="1252">
        <v>43.362903225806448</v>
      </c>
      <c r="K453" s="1252">
        <v>48.015277777777776</v>
      </c>
      <c r="L453" s="1252">
        <v>44.172043010752695</v>
      </c>
      <c r="M453" s="1252">
        <v>61.44305555555556</v>
      </c>
      <c r="N453" s="1252">
        <v>70.591397849462368</v>
      </c>
    </row>
    <row r="454" spans="1:14">
      <c r="A454" s="1168">
        <v>2009</v>
      </c>
      <c r="B454" s="1168"/>
      <c r="C454" s="1252">
        <v>72.811827956989276</v>
      </c>
      <c r="D454" s="1252">
        <v>57.226190476190474</v>
      </c>
      <c r="E454" s="1252">
        <v>50.346774193548391</v>
      </c>
      <c r="F454" s="1252">
        <v>41.2986111111111</v>
      </c>
      <c r="G454" s="1252">
        <v>32.666666666666671</v>
      </c>
      <c r="H454" s="1252">
        <v>33.18472222222222</v>
      </c>
      <c r="I454" s="1252">
        <v>49.064516129032256</v>
      </c>
      <c r="J454" s="1252">
        <v>44.784946236559151</v>
      </c>
      <c r="K454" s="1252">
        <v>54.462500000000006</v>
      </c>
      <c r="L454" s="1252">
        <v>43.020161290322591</v>
      </c>
      <c r="M454" s="1252">
        <v>57.486111111111114</v>
      </c>
      <c r="N454" s="1252">
        <v>74.788978494623677</v>
      </c>
    </row>
    <row r="455" spans="1:14">
      <c r="A455" s="1168">
        <v>2010</v>
      </c>
      <c r="B455" s="1168"/>
      <c r="C455" s="1252">
        <v>68.719086021505376</v>
      </c>
      <c r="D455" s="1252">
        <v>58.415178571428577</v>
      </c>
      <c r="E455" s="1252">
        <v>49.889784946236553</v>
      </c>
      <c r="F455" s="1252">
        <v>42.47783816425121</v>
      </c>
      <c r="G455" s="1252">
        <v>36.262096774193559</v>
      </c>
      <c r="H455" s="1252">
        <v>40.723611111111111</v>
      </c>
      <c r="I455" s="1252">
        <v>42.651881720430111</v>
      </c>
      <c r="J455" s="1252">
        <v>28.836021505376348</v>
      </c>
      <c r="K455" s="1252">
        <v>29.619444444444447</v>
      </c>
      <c r="L455" s="1252">
        <v>43.022849462365599</v>
      </c>
      <c r="M455" s="1252">
        <v>44.295833333333327</v>
      </c>
      <c r="N455" s="1252">
        <v>49.807795698924735</v>
      </c>
    </row>
    <row r="456" spans="1:14">
      <c r="A456" s="1124" t="s">
        <v>620</v>
      </c>
      <c r="B456" s="1198"/>
      <c r="C456" s="1198"/>
      <c r="D456" s="1198"/>
      <c r="E456" s="1198"/>
      <c r="F456" s="1198"/>
      <c r="G456" s="1198"/>
      <c r="H456" s="1198"/>
      <c r="I456" s="1198"/>
      <c r="J456" s="1198"/>
      <c r="K456" s="1198"/>
      <c r="L456" s="1198"/>
      <c r="M456" s="1198"/>
    </row>
    <row r="458" spans="1:14">
      <c r="A458" s="1112"/>
      <c r="B458" s="1191"/>
      <c r="C458" s="1191"/>
      <c r="D458" s="1191"/>
      <c r="E458" s="1191"/>
      <c r="F458" s="1191"/>
      <c r="G458" s="1191"/>
      <c r="H458" s="1191"/>
      <c r="I458" s="1191"/>
      <c r="J458" s="1191"/>
      <c r="K458" s="1116" t="s">
        <v>697</v>
      </c>
      <c r="M458" s="1116" t="s">
        <v>698</v>
      </c>
    </row>
    <row r="459" spans="1:14" ht="18.75">
      <c r="A459" s="1115" t="s">
        <v>699</v>
      </c>
      <c r="B459" s="1115"/>
      <c r="C459" s="1115"/>
      <c r="D459" s="1115"/>
      <c r="E459" s="1115"/>
      <c r="F459" s="1115"/>
      <c r="G459" s="1115"/>
      <c r="H459" s="1115"/>
      <c r="I459" s="1115"/>
      <c r="J459" s="1115"/>
      <c r="K459" s="1116" t="s">
        <v>603</v>
      </c>
      <c r="M459" s="1116" t="s">
        <v>700</v>
      </c>
    </row>
    <row r="460" spans="1:14">
      <c r="A460" s="1112"/>
      <c r="B460" s="1191"/>
      <c r="C460" s="1191"/>
      <c r="D460" s="1191"/>
      <c r="E460" s="1191"/>
      <c r="F460" s="1191"/>
      <c r="G460" s="1191"/>
      <c r="H460" s="1191"/>
      <c r="I460" s="1191"/>
      <c r="J460" s="1191"/>
      <c r="K460" s="1116" t="s">
        <v>701</v>
      </c>
      <c r="M460" s="1116" t="s">
        <v>702</v>
      </c>
    </row>
    <row r="461" spans="1:14" ht="18.75">
      <c r="A461" s="1170" t="s">
        <v>729</v>
      </c>
      <c r="B461" s="1209"/>
      <c r="C461" s="1209"/>
      <c r="D461" s="1209"/>
      <c r="E461" s="1209"/>
      <c r="F461" s="1209"/>
      <c r="G461" s="1191"/>
      <c r="H461" s="1191"/>
      <c r="I461" s="1191"/>
      <c r="J461" s="1191"/>
      <c r="K461" s="1191"/>
      <c r="L461" s="1191"/>
      <c r="M461" s="1191"/>
    </row>
    <row r="462" spans="1:14">
      <c r="A462" s="1166" t="s">
        <v>0</v>
      </c>
      <c r="B462" s="1168"/>
      <c r="C462" s="1195" t="s">
        <v>608</v>
      </c>
      <c r="D462" s="1195" t="s">
        <v>609</v>
      </c>
      <c r="E462" s="1195" t="s">
        <v>610</v>
      </c>
      <c r="F462" s="1195" t="s">
        <v>611</v>
      </c>
      <c r="G462" s="1195" t="s">
        <v>612</v>
      </c>
      <c r="H462" s="1195" t="s">
        <v>613</v>
      </c>
      <c r="I462" s="1195" t="s">
        <v>614</v>
      </c>
      <c r="J462" s="1195" t="s">
        <v>615</v>
      </c>
      <c r="K462" s="1195" t="s">
        <v>616</v>
      </c>
      <c r="L462" s="1195" t="s">
        <v>617</v>
      </c>
      <c r="M462" s="1195" t="s">
        <v>618</v>
      </c>
      <c r="N462" s="1195" t="s">
        <v>619</v>
      </c>
    </row>
    <row r="463" spans="1:14">
      <c r="A463" s="1168">
        <v>1980</v>
      </c>
      <c r="B463" s="1168"/>
      <c r="C463" s="1252">
        <v>81</v>
      </c>
      <c r="D463" s="1252">
        <v>79</v>
      </c>
      <c r="E463" s="1252">
        <v>74</v>
      </c>
      <c r="F463" s="1252">
        <v>57</v>
      </c>
      <c r="G463" s="1252">
        <v>60</v>
      </c>
      <c r="H463" s="1252">
        <v>76</v>
      </c>
      <c r="I463" s="1252">
        <v>60</v>
      </c>
      <c r="J463" s="1252">
        <v>41</v>
      </c>
      <c r="K463" s="1252">
        <v>63</v>
      </c>
      <c r="L463" s="1252">
        <v>78</v>
      </c>
      <c r="M463" s="1252">
        <v>76</v>
      </c>
      <c r="N463" s="1252">
        <v>81</v>
      </c>
    </row>
    <row r="464" spans="1:14">
      <c r="A464" s="1168">
        <v>1981</v>
      </c>
      <c r="B464" s="1168"/>
      <c r="C464" s="1252">
        <v>82</v>
      </c>
      <c r="D464" s="1252">
        <v>75</v>
      </c>
      <c r="E464" s="1252">
        <v>71</v>
      </c>
      <c r="F464" s="1252">
        <v>51</v>
      </c>
      <c r="G464" s="1252">
        <v>66</v>
      </c>
      <c r="H464" s="1252">
        <v>66</v>
      </c>
      <c r="I464" s="1252">
        <v>68</v>
      </c>
      <c r="J464" s="1252">
        <v>66</v>
      </c>
      <c r="K464" s="1252">
        <v>67</v>
      </c>
      <c r="L464" s="1252">
        <v>77</v>
      </c>
      <c r="M464" s="1252">
        <v>84</v>
      </c>
      <c r="N464" s="1252">
        <v>88</v>
      </c>
    </row>
    <row r="465" spans="1:14">
      <c r="A465" s="1168">
        <v>1982</v>
      </c>
      <c r="B465" s="1168"/>
      <c r="C465" s="1252">
        <v>88</v>
      </c>
      <c r="D465" s="1252">
        <v>92</v>
      </c>
      <c r="E465" s="1252">
        <v>95</v>
      </c>
      <c r="F465" s="1252">
        <v>87</v>
      </c>
      <c r="G465" s="1252">
        <v>83</v>
      </c>
      <c r="H465" s="1252">
        <v>78</v>
      </c>
      <c r="I465" s="1252">
        <v>83</v>
      </c>
      <c r="J465" s="1252">
        <v>84</v>
      </c>
      <c r="K465" s="1252">
        <v>81</v>
      </c>
      <c r="L465" s="1252">
        <v>87</v>
      </c>
      <c r="M465" s="1252">
        <v>90</v>
      </c>
      <c r="N465" s="1252">
        <v>93</v>
      </c>
    </row>
    <row r="466" spans="1:14">
      <c r="A466" s="1168">
        <v>1983</v>
      </c>
      <c r="B466" s="1168"/>
      <c r="C466" s="1252">
        <v>93</v>
      </c>
      <c r="D466" s="1252">
        <v>92</v>
      </c>
      <c r="E466" s="1252">
        <v>91</v>
      </c>
      <c r="F466" s="1252">
        <v>85</v>
      </c>
      <c r="G466" s="1252">
        <v>78</v>
      </c>
      <c r="H466" s="1252">
        <v>80</v>
      </c>
      <c r="I466" s="1252">
        <v>76</v>
      </c>
      <c r="J466" s="1252">
        <v>73</v>
      </c>
      <c r="K466" s="1252">
        <v>83</v>
      </c>
      <c r="L466" s="1252">
        <v>79</v>
      </c>
      <c r="M466" s="1252">
        <v>86</v>
      </c>
      <c r="N466" s="1252">
        <v>90</v>
      </c>
    </row>
    <row r="467" spans="1:14">
      <c r="A467" s="1168">
        <v>1984</v>
      </c>
      <c r="B467" s="1168"/>
      <c r="C467" s="1252">
        <v>88</v>
      </c>
      <c r="D467" s="1252">
        <v>82</v>
      </c>
      <c r="E467" s="1252">
        <v>78</v>
      </c>
      <c r="F467" s="1252">
        <v>68</v>
      </c>
      <c r="G467" s="1252">
        <v>69</v>
      </c>
      <c r="H467" s="1252">
        <v>85</v>
      </c>
      <c r="I467" s="1252">
        <v>67</v>
      </c>
      <c r="J467" s="1252">
        <v>84</v>
      </c>
      <c r="K467" s="1252">
        <v>76</v>
      </c>
      <c r="L467" s="1252">
        <v>85</v>
      </c>
      <c r="M467" s="1252">
        <v>89</v>
      </c>
      <c r="N467" s="1252">
        <v>96</v>
      </c>
    </row>
    <row r="468" spans="1:14">
      <c r="A468" s="1168">
        <v>1985</v>
      </c>
      <c r="B468" s="1168"/>
      <c r="C468" s="1252">
        <v>94</v>
      </c>
      <c r="D468" s="1252">
        <v>93</v>
      </c>
      <c r="E468" s="1252">
        <v>78</v>
      </c>
      <c r="F468" s="1252">
        <v>81</v>
      </c>
      <c r="G468" s="1252">
        <v>71</v>
      </c>
      <c r="H468" s="1252">
        <v>68</v>
      </c>
      <c r="I468" s="1252">
        <v>63</v>
      </c>
      <c r="J468" s="1252">
        <v>53</v>
      </c>
      <c r="K468" s="1252">
        <v>68</v>
      </c>
      <c r="L468" s="1252">
        <v>79</v>
      </c>
      <c r="M468" s="1252">
        <v>83</v>
      </c>
      <c r="N468" s="1252">
        <v>85</v>
      </c>
    </row>
    <row r="469" spans="1:14">
      <c r="A469" s="1168">
        <v>1986</v>
      </c>
      <c r="B469" s="1168"/>
      <c r="C469" s="1252">
        <v>91</v>
      </c>
      <c r="D469" s="1252">
        <v>89</v>
      </c>
      <c r="E469" s="1252">
        <v>86</v>
      </c>
      <c r="F469" s="1252">
        <v>71</v>
      </c>
      <c r="G469" s="1252">
        <v>54</v>
      </c>
      <c r="H469" s="1252">
        <v>77</v>
      </c>
      <c r="I469" s="1252">
        <v>60</v>
      </c>
      <c r="J469" s="1252">
        <v>62</v>
      </c>
      <c r="K469" s="1252">
        <v>63</v>
      </c>
      <c r="L469" s="1252">
        <v>78</v>
      </c>
      <c r="M469" s="1252">
        <v>84</v>
      </c>
      <c r="N469" s="1252">
        <v>87</v>
      </c>
    </row>
    <row r="470" spans="1:14">
      <c r="A470" s="1168">
        <v>1987</v>
      </c>
      <c r="B470" s="1168"/>
      <c r="C470" s="1252">
        <v>87</v>
      </c>
      <c r="D470" s="1252">
        <v>84</v>
      </c>
      <c r="E470" s="1252">
        <v>70</v>
      </c>
      <c r="F470" s="1252">
        <v>69</v>
      </c>
      <c r="G470" s="1252">
        <v>56</v>
      </c>
      <c r="H470" s="1252">
        <v>74</v>
      </c>
      <c r="I470" s="1252">
        <v>55</v>
      </c>
      <c r="J470" s="1252">
        <v>67</v>
      </c>
      <c r="K470" s="1252">
        <v>70</v>
      </c>
      <c r="L470" s="1252">
        <v>66</v>
      </c>
      <c r="M470" s="1252">
        <v>85</v>
      </c>
      <c r="N470" s="1252">
        <v>90</v>
      </c>
    </row>
    <row r="471" spans="1:14">
      <c r="A471" s="1168">
        <v>1988</v>
      </c>
      <c r="B471" s="1168"/>
      <c r="C471" s="1252">
        <v>88</v>
      </c>
      <c r="D471" s="1252">
        <v>86</v>
      </c>
      <c r="E471" s="1252">
        <v>86</v>
      </c>
      <c r="F471" s="1252">
        <v>65</v>
      </c>
      <c r="G471" s="1252">
        <v>66</v>
      </c>
      <c r="H471" s="1252">
        <v>68</v>
      </c>
      <c r="I471" s="1252">
        <v>69</v>
      </c>
      <c r="J471" s="1252">
        <v>73</v>
      </c>
      <c r="K471" s="1252">
        <v>71</v>
      </c>
      <c r="L471" s="1252">
        <v>71</v>
      </c>
      <c r="M471" s="1252">
        <v>91</v>
      </c>
      <c r="N471" s="1252">
        <v>92</v>
      </c>
    </row>
    <row r="472" spans="1:14">
      <c r="A472" s="1168">
        <v>1989</v>
      </c>
      <c r="B472" s="1168"/>
      <c r="C472" s="1252">
        <v>92</v>
      </c>
      <c r="D472" s="1252">
        <v>88</v>
      </c>
      <c r="E472" s="1252">
        <v>82</v>
      </c>
      <c r="F472" s="1252">
        <v>77</v>
      </c>
      <c r="G472" s="1252">
        <v>63</v>
      </c>
      <c r="H472" s="1252">
        <v>64</v>
      </c>
      <c r="I472" s="1252">
        <v>57</v>
      </c>
      <c r="J472" s="1252">
        <v>58</v>
      </c>
      <c r="K472" s="1252">
        <v>56</v>
      </c>
      <c r="L472" s="1252">
        <v>69</v>
      </c>
      <c r="M472" s="1252">
        <v>81</v>
      </c>
      <c r="N472" s="1252">
        <v>89</v>
      </c>
    </row>
    <row r="473" spans="1:14">
      <c r="A473" s="1168">
        <v>1990</v>
      </c>
      <c r="B473" s="1168"/>
      <c r="C473" s="1252">
        <v>91</v>
      </c>
      <c r="D473" s="1252">
        <v>90</v>
      </c>
      <c r="E473" s="1252">
        <v>82</v>
      </c>
      <c r="F473" s="1252">
        <v>69</v>
      </c>
      <c r="G473" s="1252">
        <v>57</v>
      </c>
      <c r="H473" s="1252">
        <v>69</v>
      </c>
      <c r="I473" s="1252">
        <v>55</v>
      </c>
      <c r="J473" s="1252">
        <v>72</v>
      </c>
      <c r="K473" s="1252">
        <v>81</v>
      </c>
      <c r="L473" s="1252">
        <v>76</v>
      </c>
      <c r="M473" s="1252">
        <v>84</v>
      </c>
      <c r="N473" s="1252">
        <v>88</v>
      </c>
    </row>
    <row r="474" spans="1:14">
      <c r="A474" s="1168">
        <v>1991</v>
      </c>
      <c r="B474" s="1168"/>
      <c r="C474" s="1252">
        <v>85</v>
      </c>
      <c r="D474" s="1252">
        <v>81</v>
      </c>
      <c r="E474" s="1252">
        <v>85</v>
      </c>
      <c r="F474" s="1252">
        <v>72</v>
      </c>
      <c r="G474" s="1252">
        <v>76</v>
      </c>
      <c r="H474" s="1252">
        <v>72</v>
      </c>
      <c r="I474" s="1252">
        <v>81</v>
      </c>
      <c r="J474" s="1252">
        <v>80</v>
      </c>
      <c r="K474" s="1252">
        <v>78</v>
      </c>
      <c r="L474" s="1252">
        <v>88</v>
      </c>
      <c r="M474" s="1252">
        <v>95</v>
      </c>
      <c r="N474" s="1252">
        <v>94</v>
      </c>
    </row>
    <row r="475" spans="1:14">
      <c r="A475" s="1168">
        <v>1992</v>
      </c>
      <c r="B475" s="1168"/>
      <c r="C475" s="1252">
        <v>95</v>
      </c>
      <c r="D475" s="1252">
        <v>96</v>
      </c>
      <c r="E475" s="1252">
        <v>83</v>
      </c>
      <c r="F475" s="1252">
        <v>73</v>
      </c>
      <c r="G475" s="1252">
        <v>45</v>
      </c>
      <c r="H475" s="1252">
        <v>46</v>
      </c>
      <c r="I475" s="1252">
        <v>69</v>
      </c>
      <c r="J475" s="1252">
        <v>75</v>
      </c>
      <c r="K475" s="1252">
        <v>65</v>
      </c>
      <c r="L475" s="1252">
        <v>84</v>
      </c>
      <c r="M475" s="1252">
        <v>83</v>
      </c>
      <c r="N475" s="1252">
        <v>90</v>
      </c>
    </row>
    <row r="476" spans="1:14">
      <c r="A476" s="1168">
        <v>1993</v>
      </c>
      <c r="B476" s="1168"/>
      <c r="C476" s="1252">
        <v>97</v>
      </c>
      <c r="D476" s="1252">
        <v>95</v>
      </c>
      <c r="E476" s="1252">
        <v>83</v>
      </c>
      <c r="F476" s="1252">
        <v>75</v>
      </c>
      <c r="G476" s="1252">
        <v>73</v>
      </c>
      <c r="H476" s="1252">
        <v>60</v>
      </c>
      <c r="I476" s="1252">
        <v>63</v>
      </c>
      <c r="J476" s="1252">
        <v>60</v>
      </c>
      <c r="K476" s="1252">
        <v>75</v>
      </c>
      <c r="L476" s="1252">
        <v>62</v>
      </c>
      <c r="M476" s="1252">
        <v>83</v>
      </c>
      <c r="N476" s="1252">
        <v>90</v>
      </c>
    </row>
    <row r="477" spans="1:14">
      <c r="A477" s="949" t="s">
        <v>704</v>
      </c>
      <c r="B477" s="1198"/>
      <c r="C477" s="1198"/>
      <c r="D477" s="1198"/>
      <c r="E477" s="1198"/>
      <c r="F477" s="1198"/>
      <c r="G477" s="1198"/>
      <c r="H477" s="1198"/>
      <c r="I477" s="1198"/>
      <c r="J477" s="1198"/>
      <c r="K477" s="1198"/>
      <c r="L477" s="1198"/>
      <c r="M477" s="1198"/>
    </row>
    <row r="478" spans="1:14" ht="15.75">
      <c r="A478" s="1110"/>
      <c r="B478" s="1193"/>
      <c r="C478" s="1193"/>
      <c r="D478" s="1193"/>
      <c r="E478" s="1193"/>
      <c r="F478" s="1191"/>
      <c r="G478" s="1191"/>
      <c r="H478" s="1191"/>
      <c r="I478" s="1191"/>
      <c r="J478" s="1193"/>
      <c r="K478" s="1116" t="s">
        <v>600</v>
      </c>
      <c r="M478" s="1116" t="s">
        <v>705</v>
      </c>
    </row>
    <row r="479" spans="1:14" ht="18.75">
      <c r="A479" s="1115" t="s">
        <v>145</v>
      </c>
      <c r="B479" s="1115"/>
      <c r="C479" s="1115"/>
      <c r="D479" s="1115"/>
      <c r="E479" s="1115"/>
      <c r="F479" s="1115"/>
      <c r="G479" s="1115"/>
      <c r="H479" s="1115"/>
      <c r="I479" s="1115"/>
      <c r="J479" s="1115"/>
      <c r="K479" s="1116" t="s">
        <v>603</v>
      </c>
      <c r="M479" s="1116" t="s">
        <v>706</v>
      </c>
    </row>
    <row r="480" spans="1:14" ht="18.75">
      <c r="A480" s="946"/>
      <c r="B480" s="1117"/>
      <c r="C480" s="1117"/>
      <c r="D480" s="1117"/>
      <c r="E480" s="1117"/>
      <c r="F480" s="1117"/>
      <c r="G480" s="1117"/>
      <c r="H480" s="1117"/>
      <c r="I480" s="1117"/>
      <c r="J480" s="1117"/>
      <c r="K480" s="1116" t="s">
        <v>707</v>
      </c>
      <c r="M480" s="1116" t="s">
        <v>708</v>
      </c>
    </row>
    <row r="481" spans="1:14" ht="15.75">
      <c r="A481" s="1118" t="s">
        <v>730</v>
      </c>
      <c r="B481" s="1118"/>
      <c r="C481" s="1118"/>
      <c r="D481" s="1118"/>
      <c r="E481" s="1118"/>
      <c r="F481" s="1118"/>
      <c r="G481" s="1118"/>
      <c r="H481" s="1118"/>
      <c r="I481" s="1118"/>
      <c r="J481" s="1118"/>
      <c r="K481" s="1198"/>
      <c r="L481" s="1198"/>
      <c r="M481" s="1198"/>
    </row>
    <row r="482" spans="1:14">
      <c r="A482" s="1166" t="s">
        <v>0</v>
      </c>
      <c r="B482" s="1168"/>
      <c r="C482" s="1203" t="s">
        <v>608</v>
      </c>
      <c r="D482" s="1203" t="s">
        <v>609</v>
      </c>
      <c r="E482" s="1203" t="s">
        <v>610</v>
      </c>
      <c r="F482" s="1203" t="s">
        <v>611</v>
      </c>
      <c r="G482" s="1203" t="s">
        <v>612</v>
      </c>
      <c r="H482" s="1203" t="s">
        <v>613</v>
      </c>
      <c r="I482" s="1203" t="s">
        <v>614</v>
      </c>
      <c r="J482" s="1203" t="s">
        <v>615</v>
      </c>
      <c r="K482" s="1203" t="s">
        <v>616</v>
      </c>
      <c r="L482" s="1203" t="s">
        <v>617</v>
      </c>
      <c r="M482" s="1203" t="s">
        <v>618</v>
      </c>
      <c r="N482" s="1203" t="s">
        <v>619</v>
      </c>
    </row>
    <row r="483" spans="1:14">
      <c r="A483" s="1168">
        <v>1994</v>
      </c>
      <c r="B483" s="1168"/>
      <c r="C483" s="1253" t="s">
        <v>99</v>
      </c>
      <c r="D483" s="1253" t="s">
        <v>99</v>
      </c>
      <c r="E483" s="1253" t="s">
        <v>99</v>
      </c>
      <c r="F483" s="1253" t="s">
        <v>99</v>
      </c>
      <c r="G483" s="1252">
        <v>49.838709677419352</v>
      </c>
      <c r="H483" s="1252">
        <v>57.5</v>
      </c>
      <c r="I483" s="1252">
        <v>69.806451612903231</v>
      </c>
      <c r="J483" s="1252">
        <v>59.677419354838712</v>
      </c>
      <c r="K483" s="1252">
        <v>65.36666666666666</v>
      </c>
      <c r="L483" s="1252">
        <v>62.87096774193548</v>
      </c>
      <c r="M483" s="1252">
        <v>74.2</v>
      </c>
      <c r="N483" s="1252">
        <v>78.677419354838705</v>
      </c>
    </row>
    <row r="484" spans="1:14">
      <c r="A484" s="1168">
        <v>1995</v>
      </c>
      <c r="B484" s="1168"/>
      <c r="C484" s="1252">
        <v>87.774193548387103</v>
      </c>
      <c r="D484" s="1252">
        <v>80.857142857142861</v>
      </c>
      <c r="E484" s="1252">
        <v>87.258064516129039</v>
      </c>
      <c r="F484" s="1252">
        <v>57.333333333333336</v>
      </c>
      <c r="G484" s="1252">
        <v>49.064516129032256</v>
      </c>
      <c r="H484" s="1252">
        <v>63.43333333333333</v>
      </c>
      <c r="I484" s="1252">
        <v>80.612903225806448</v>
      </c>
      <c r="J484" s="1252">
        <v>56.935483870967744</v>
      </c>
      <c r="K484" s="1252">
        <v>66.2</v>
      </c>
      <c r="L484" s="1252">
        <v>66.774193548387103</v>
      </c>
      <c r="M484" s="1252">
        <v>78.400000000000006</v>
      </c>
      <c r="N484" s="1252">
        <v>88.290322580645167</v>
      </c>
    </row>
    <row r="485" spans="1:14">
      <c r="A485" s="1168">
        <v>1996</v>
      </c>
      <c r="B485" s="1168"/>
      <c r="C485" s="1252">
        <v>87.967741935483872</v>
      </c>
      <c r="D485" s="1252">
        <v>84.103448275862064</v>
      </c>
      <c r="E485" s="1252">
        <v>82.741935483870961</v>
      </c>
      <c r="F485" s="1252">
        <v>62.06666666666667</v>
      </c>
      <c r="G485" s="1252">
        <v>44.483870967741936</v>
      </c>
      <c r="H485" s="1252">
        <v>68.466666666666669</v>
      </c>
      <c r="I485" s="1252">
        <v>49.41935483870968</v>
      </c>
      <c r="J485" s="1252">
        <v>58.354838709677416</v>
      </c>
      <c r="K485" s="1252">
        <v>75.533333333333331</v>
      </c>
      <c r="L485" s="1252">
        <v>71.451612903225808</v>
      </c>
      <c r="M485" s="1252">
        <v>76.8</v>
      </c>
      <c r="N485" s="1252">
        <v>82.064516129032256</v>
      </c>
    </row>
    <row r="486" spans="1:14">
      <c r="A486" s="1168">
        <v>1997</v>
      </c>
      <c r="B486" s="1168"/>
      <c r="C486" s="1252">
        <v>90.225806451612897</v>
      </c>
      <c r="D486" s="1252">
        <v>83.214285714285708</v>
      </c>
      <c r="E486" s="1252">
        <v>85.096774193548384</v>
      </c>
      <c r="F486" s="1252">
        <v>75.36666666666666</v>
      </c>
      <c r="G486" s="1252">
        <v>51.774193548387096</v>
      </c>
      <c r="H486" s="1252">
        <v>60.633333333333333</v>
      </c>
      <c r="I486" s="1252">
        <v>73.387096774193552</v>
      </c>
      <c r="J486" s="1252">
        <v>77.903225806451616</v>
      </c>
      <c r="K486" s="1252">
        <v>70.099999999999994</v>
      </c>
      <c r="L486" s="1252">
        <v>73.709677419354833</v>
      </c>
      <c r="M486" s="1252">
        <v>83.733333333333334</v>
      </c>
      <c r="N486" s="1252">
        <v>87.870967741935488</v>
      </c>
    </row>
    <row r="487" spans="1:14">
      <c r="A487" s="1168">
        <v>1998</v>
      </c>
      <c r="B487" s="1168"/>
      <c r="C487" s="1252">
        <v>91.741935483870961</v>
      </c>
      <c r="D487" s="1252">
        <v>86.178571428571431</v>
      </c>
      <c r="E487" s="1252">
        <v>77.129032258064512</v>
      </c>
      <c r="F487" s="1252">
        <v>65.7</v>
      </c>
      <c r="G487" s="1252">
        <v>49.612903225806448</v>
      </c>
      <c r="H487" s="1252">
        <v>50.2</v>
      </c>
      <c r="I487" s="1252">
        <v>57.29032258064516</v>
      </c>
      <c r="J487" s="1252">
        <v>53.58064516129032</v>
      </c>
      <c r="K487" s="1252">
        <v>63.2</v>
      </c>
      <c r="L487" s="1252">
        <v>66.645161290322577</v>
      </c>
      <c r="M487" s="1252">
        <v>84.833333333333329</v>
      </c>
      <c r="N487" s="1252">
        <v>84.806451612903231</v>
      </c>
    </row>
    <row r="488" spans="1:14">
      <c r="A488" s="1168">
        <v>1999</v>
      </c>
      <c r="B488" s="1168"/>
      <c r="C488" s="1252">
        <v>86.967741935483872</v>
      </c>
      <c r="D488" s="1252">
        <v>83.821428571428569</v>
      </c>
      <c r="E488" s="1252">
        <v>79.290322580645167</v>
      </c>
      <c r="F488" s="1252">
        <v>58.06666666666667</v>
      </c>
      <c r="G488" s="1252">
        <v>58.87096774193548</v>
      </c>
      <c r="H488" s="1252">
        <v>47.766666666666666</v>
      </c>
      <c r="I488" s="1252">
        <v>63.193548387096776</v>
      </c>
      <c r="J488" s="1252">
        <v>48.354838709677416</v>
      </c>
      <c r="K488" s="1252">
        <v>64.900000000000006</v>
      </c>
      <c r="L488" s="1252">
        <v>76.709677419354833</v>
      </c>
      <c r="M488" s="1252">
        <v>81.233333333333334</v>
      </c>
      <c r="N488" s="1252">
        <v>82.870967741935488</v>
      </c>
    </row>
    <row r="489" spans="1:14">
      <c r="A489" s="1168">
        <v>2000</v>
      </c>
      <c r="B489" s="1168"/>
      <c r="C489" s="1252">
        <v>89.225806451612897</v>
      </c>
      <c r="D489" s="1252">
        <v>85.310344827586206</v>
      </c>
      <c r="E489" s="1252">
        <v>78.838709677419359</v>
      </c>
      <c r="F489" s="1252">
        <v>53.033333333333331</v>
      </c>
      <c r="G489" s="1252">
        <v>62.354838709677416</v>
      </c>
      <c r="H489" s="1252">
        <v>60.333333333333336</v>
      </c>
      <c r="I489" s="1252">
        <v>39.87096774193548</v>
      </c>
      <c r="J489" s="1252">
        <v>42.774193548387096</v>
      </c>
      <c r="K489" s="1252">
        <v>64.066666666666663</v>
      </c>
      <c r="L489" s="1252">
        <v>69.967741935483872</v>
      </c>
      <c r="M489" s="1252">
        <v>73.033333333333331</v>
      </c>
      <c r="N489" s="1252">
        <v>85.322580645161295</v>
      </c>
    </row>
    <row r="490" spans="1:14">
      <c r="A490" s="1168">
        <v>2001</v>
      </c>
      <c r="B490" s="1168"/>
      <c r="C490" s="1252">
        <v>85.709677419354833</v>
      </c>
      <c r="D490" s="1252">
        <v>82.071428571428569</v>
      </c>
      <c r="E490" s="1252">
        <v>74.032258064516128</v>
      </c>
      <c r="F490" s="1252">
        <v>54.133333333333333</v>
      </c>
      <c r="G490" s="1252">
        <v>46.483870967741936</v>
      </c>
      <c r="H490" s="1252">
        <v>56.9</v>
      </c>
      <c r="I490" s="1252">
        <v>53.387096774193552</v>
      </c>
      <c r="J490" s="1252">
        <v>44</v>
      </c>
      <c r="K490" s="1252">
        <v>63.3</v>
      </c>
      <c r="L490" s="1252">
        <v>70.741935483870961</v>
      </c>
      <c r="M490" s="1252">
        <v>76</v>
      </c>
      <c r="N490" s="1252">
        <v>78.483870967741936</v>
      </c>
    </row>
    <row r="491" spans="1:14">
      <c r="A491" s="1168">
        <v>2002</v>
      </c>
      <c r="B491" s="1168"/>
      <c r="C491" s="1252">
        <v>76.322580645161295</v>
      </c>
      <c r="D491" s="1252">
        <v>75.392857142857139</v>
      </c>
      <c r="E491" s="1252">
        <v>66.741935483870961</v>
      </c>
      <c r="F491" s="1252">
        <v>64.86666666666666</v>
      </c>
      <c r="G491" s="1252">
        <v>47.258064516129032</v>
      </c>
      <c r="H491" s="1252">
        <v>55.6</v>
      </c>
      <c r="I491" s="1252">
        <v>52.41935483870968</v>
      </c>
      <c r="J491" s="1252">
        <v>61.258064516129032</v>
      </c>
      <c r="K491" s="1252">
        <v>66.13333333333334</v>
      </c>
      <c r="L491" s="1252">
        <v>67.709677419354833</v>
      </c>
      <c r="M491" s="1252">
        <v>73.233333333333334</v>
      </c>
      <c r="N491" s="1252">
        <v>75</v>
      </c>
    </row>
    <row r="492" spans="1:14">
      <c r="A492" s="1168">
        <v>2003</v>
      </c>
      <c r="B492" s="1168"/>
      <c r="C492" s="1252">
        <v>84.612903225806448</v>
      </c>
      <c r="D492" s="1252">
        <v>77.785714285714292</v>
      </c>
      <c r="E492" s="1252">
        <v>68.032258064516128</v>
      </c>
      <c r="F492" s="1252">
        <v>66.5</v>
      </c>
      <c r="G492" s="1252">
        <v>53.354838709677416</v>
      </c>
      <c r="H492" s="1252">
        <v>64.400000000000006</v>
      </c>
      <c r="I492" s="1252">
        <v>68.612903225806448</v>
      </c>
      <c r="J492" s="1252">
        <v>60.322580645161288</v>
      </c>
      <c r="K492" s="1252">
        <v>69.033333333333331</v>
      </c>
      <c r="L492" s="1252">
        <v>76.870967741935488</v>
      </c>
      <c r="M492" s="1252">
        <v>81.766666666666666</v>
      </c>
      <c r="N492" s="1252">
        <v>89.096774193548384</v>
      </c>
    </row>
    <row r="493" spans="1:14">
      <c r="A493" s="1168">
        <v>2004</v>
      </c>
      <c r="B493" s="1168"/>
      <c r="C493" s="1252">
        <v>85.645161290322577</v>
      </c>
      <c r="D493" s="1252">
        <v>82.34482758620689</v>
      </c>
      <c r="E493" s="1252">
        <v>71.032258064516128</v>
      </c>
      <c r="F493" s="1252">
        <v>61.966666666666669</v>
      </c>
      <c r="G493" s="1252">
        <v>61.612903225806448</v>
      </c>
      <c r="H493" s="1252">
        <v>53.333333333333336</v>
      </c>
      <c r="I493" s="1252">
        <v>58</v>
      </c>
      <c r="J493" s="1252">
        <v>72.258064516129039</v>
      </c>
      <c r="K493" s="1252">
        <v>71.966666666666669</v>
      </c>
      <c r="L493" s="1252">
        <v>80.967741935483872</v>
      </c>
      <c r="M493" s="1252">
        <v>80.266666666666666</v>
      </c>
      <c r="N493" s="1252">
        <v>88.483870967741936</v>
      </c>
    </row>
    <row r="494" spans="1:14">
      <c r="A494" s="1168">
        <v>2005</v>
      </c>
      <c r="B494" s="1168"/>
      <c r="C494" s="1252">
        <v>89.354838709677423</v>
      </c>
      <c r="D494" s="1252">
        <v>85.75</v>
      </c>
      <c r="E494" s="1252">
        <v>75.483870967741936</v>
      </c>
      <c r="F494" s="1252">
        <v>59.56666666666667</v>
      </c>
      <c r="G494" s="1252">
        <v>56.645161290322584</v>
      </c>
      <c r="H494" s="1252">
        <v>73.733333333333334</v>
      </c>
      <c r="I494" s="1252">
        <v>66.225806451612897</v>
      </c>
      <c r="J494" s="1252">
        <v>66.774193548387103</v>
      </c>
      <c r="K494" s="1252">
        <v>78.099999999999994</v>
      </c>
      <c r="L494" s="1252">
        <v>72.903225806451616</v>
      </c>
      <c r="M494" s="1252">
        <v>85.333333333333329</v>
      </c>
      <c r="N494" s="1252">
        <v>93.193548387096769</v>
      </c>
    </row>
    <row r="495" spans="1:14">
      <c r="A495" s="1168">
        <v>2006</v>
      </c>
      <c r="B495" s="1168"/>
      <c r="C495" s="1252">
        <v>82.322580645161295</v>
      </c>
      <c r="D495" s="1252">
        <v>78.428571428571431</v>
      </c>
      <c r="E495" s="1252">
        <v>83.612903225806448</v>
      </c>
      <c r="F495" s="1252">
        <v>69.2</v>
      </c>
      <c r="G495" s="1252">
        <v>64.451612903225808</v>
      </c>
      <c r="H495" s="1252">
        <v>62.533333333333331</v>
      </c>
      <c r="I495" s="1252">
        <v>66.41935483870968</v>
      </c>
      <c r="J495" s="1252">
        <v>55.516129032258064</v>
      </c>
      <c r="K495" s="1252">
        <v>74.066666666666663</v>
      </c>
      <c r="L495" s="1252">
        <v>75.548387096774192</v>
      </c>
      <c r="M495" s="1252">
        <v>86.833333333333329</v>
      </c>
      <c r="N495" s="1252">
        <v>94.161290322580641</v>
      </c>
    </row>
    <row r="496" spans="1:14">
      <c r="A496" s="1168">
        <v>2007</v>
      </c>
      <c r="B496" s="1168"/>
      <c r="C496" s="1252">
        <v>92.741935483870961</v>
      </c>
      <c r="D496" s="1252">
        <v>89.928571428571431</v>
      </c>
      <c r="E496" s="1252">
        <v>83.161290322580641</v>
      </c>
      <c r="F496" s="1252">
        <v>57.466666666666669</v>
      </c>
      <c r="G496" s="1252">
        <v>62.12903225806452</v>
      </c>
      <c r="H496" s="1252">
        <v>70.666666666666671</v>
      </c>
      <c r="I496" s="1252">
        <v>70.548387096774192</v>
      </c>
      <c r="J496" s="1252">
        <v>62.096774193548384</v>
      </c>
      <c r="K496" s="1252">
        <v>63.43333333333333</v>
      </c>
      <c r="L496" s="1252">
        <v>74.354838709677423</v>
      </c>
      <c r="M496" s="1252">
        <v>90.6</v>
      </c>
      <c r="N496" s="1252">
        <v>89.709677419354833</v>
      </c>
    </row>
    <row r="497" spans="1:14">
      <c r="A497" s="1168">
        <v>2008</v>
      </c>
      <c r="B497" s="1168"/>
      <c r="C497" s="1252">
        <v>88.451612903225808</v>
      </c>
      <c r="D497" s="1252">
        <v>79.068965517241381</v>
      </c>
      <c r="E497" s="1252">
        <v>72.258064516129039</v>
      </c>
      <c r="F497" s="1252">
        <v>66.933333333333337</v>
      </c>
      <c r="G497" s="1252">
        <v>48.096774193548384</v>
      </c>
      <c r="H497" s="1252">
        <v>67.5</v>
      </c>
      <c r="I497" s="1252">
        <v>65.645161290322577</v>
      </c>
      <c r="J497" s="1252">
        <v>63.935483870967744</v>
      </c>
      <c r="K497" s="1252">
        <v>76.833333333333329</v>
      </c>
      <c r="L497" s="1252">
        <v>70.354838709677423</v>
      </c>
      <c r="M497" s="1252">
        <v>84.6</v>
      </c>
      <c r="N497" s="1252">
        <v>92.741935483870961</v>
      </c>
    </row>
    <row r="498" spans="1:14">
      <c r="A498" s="1168">
        <v>2009</v>
      </c>
      <c r="B498" s="1168"/>
      <c r="C498" s="1252">
        <v>96.096774193548384</v>
      </c>
      <c r="D498" s="1252">
        <v>80.678571428571431</v>
      </c>
      <c r="E498" s="1252">
        <v>73.612903225806448</v>
      </c>
      <c r="F498" s="1252">
        <v>66.8</v>
      </c>
      <c r="G498" s="1252">
        <v>54.58064516129032</v>
      </c>
      <c r="H498" s="1252">
        <v>57.1</v>
      </c>
      <c r="I498" s="1252">
        <v>82.741935483870961</v>
      </c>
      <c r="J498" s="1252">
        <v>68.387096774193552</v>
      </c>
      <c r="K498" s="1252">
        <v>86.8</v>
      </c>
      <c r="L498" s="1252">
        <v>71.838709677419359</v>
      </c>
      <c r="M498" s="1252">
        <v>83.1</v>
      </c>
      <c r="N498" s="1252">
        <v>92.838709677419359</v>
      </c>
    </row>
    <row r="499" spans="1:14">
      <c r="A499" s="1168">
        <v>2010</v>
      </c>
      <c r="B499" s="1168"/>
      <c r="C499" s="1252">
        <v>95.58064516129032</v>
      </c>
      <c r="D499" s="1252">
        <v>85.107142857142861</v>
      </c>
      <c r="E499" s="1252">
        <v>76.483870967741936</v>
      </c>
      <c r="F499" s="1252">
        <v>67.63333333333334</v>
      </c>
      <c r="G499" s="1252">
        <v>58.161290322580648</v>
      </c>
      <c r="H499" s="1252">
        <v>65.86666666666666</v>
      </c>
      <c r="I499" s="1252">
        <v>66.258064516129039</v>
      </c>
      <c r="J499" s="1252">
        <v>46.774193548387096</v>
      </c>
      <c r="K499" s="1252">
        <v>56.466666666666669</v>
      </c>
      <c r="L499" s="1252">
        <v>71.870967741935488</v>
      </c>
      <c r="M499" s="1252">
        <v>66.933333333333337</v>
      </c>
      <c r="N499" s="1252">
        <v>77.58064516129032</v>
      </c>
    </row>
    <row r="500" spans="1:14">
      <c r="A500" s="1124" t="s">
        <v>620</v>
      </c>
      <c r="B500" s="1198"/>
      <c r="C500" s="1198"/>
      <c r="D500" s="1198"/>
      <c r="E500" s="1198"/>
      <c r="F500" s="1198"/>
      <c r="G500" s="1198"/>
      <c r="H500" s="1198"/>
      <c r="I500" s="1198"/>
      <c r="J500" s="1198"/>
      <c r="K500" s="1198"/>
      <c r="L500" s="1198"/>
      <c r="M500" s="1198"/>
    </row>
    <row r="502" spans="1:14">
      <c r="A502" s="1129"/>
      <c r="B502" s="1208"/>
      <c r="C502" s="1208"/>
      <c r="D502" s="1208"/>
      <c r="E502" s="1208"/>
      <c r="F502" s="1208"/>
      <c r="G502" s="1208"/>
      <c r="H502" s="1208"/>
      <c r="I502" s="1208"/>
      <c r="J502" s="1208"/>
      <c r="K502" s="1116" t="s">
        <v>697</v>
      </c>
      <c r="M502" s="1116" t="s">
        <v>698</v>
      </c>
    </row>
    <row r="503" spans="1:14" ht="18">
      <c r="A503" s="1165" t="s">
        <v>699</v>
      </c>
      <c r="B503" s="1165"/>
      <c r="C503" s="1165"/>
      <c r="D503" s="1165"/>
      <c r="E503" s="1165"/>
      <c r="F503" s="1165"/>
      <c r="G503" s="1165"/>
      <c r="H503" s="1165"/>
      <c r="I503" s="1165"/>
      <c r="J503" s="1165"/>
      <c r="K503" s="1116" t="s">
        <v>603</v>
      </c>
      <c r="M503" s="1116" t="s">
        <v>700</v>
      </c>
    </row>
    <row r="504" spans="1:14">
      <c r="A504" s="1129"/>
      <c r="B504" s="1208"/>
      <c r="C504" s="1208"/>
      <c r="D504" s="1208"/>
      <c r="E504" s="1208"/>
      <c r="F504" s="1208"/>
      <c r="G504" s="1208"/>
      <c r="H504" s="1208"/>
      <c r="I504" s="1208"/>
      <c r="J504" s="1208"/>
      <c r="K504" s="1116" t="s">
        <v>701</v>
      </c>
      <c r="M504" s="1116" t="s">
        <v>702</v>
      </c>
    </row>
    <row r="505" spans="1:14" ht="18.75">
      <c r="A505" s="1170" t="s">
        <v>731</v>
      </c>
      <c r="B505" s="1209"/>
      <c r="C505" s="1209"/>
      <c r="D505" s="1209"/>
      <c r="E505" s="1209"/>
      <c r="F505" s="1209"/>
      <c r="G505" s="1208"/>
      <c r="H505" s="1208"/>
      <c r="I505" s="1208"/>
      <c r="J505" s="1208"/>
      <c r="K505" s="1208"/>
      <c r="L505" s="1208"/>
      <c r="M505" s="1208"/>
    </row>
    <row r="506" spans="1:14">
      <c r="A506" s="1119" t="s">
        <v>0</v>
      </c>
      <c r="B506" s="1120"/>
      <c r="C506" s="1211" t="s">
        <v>608</v>
      </c>
      <c r="D506" s="1211" t="s">
        <v>609</v>
      </c>
      <c r="E506" s="1211" t="s">
        <v>610</v>
      </c>
      <c r="F506" s="1211" t="s">
        <v>611</v>
      </c>
      <c r="G506" s="1211" t="s">
        <v>612</v>
      </c>
      <c r="H506" s="1211" t="s">
        <v>613</v>
      </c>
      <c r="I506" s="1211" t="s">
        <v>614</v>
      </c>
      <c r="J506" s="1211" t="s">
        <v>615</v>
      </c>
      <c r="K506" s="1211" t="s">
        <v>616</v>
      </c>
      <c r="L506" s="1211" t="s">
        <v>617</v>
      </c>
      <c r="M506" s="1211" t="s">
        <v>618</v>
      </c>
      <c r="N506" s="1211" t="s">
        <v>619</v>
      </c>
    </row>
    <row r="507" spans="1:14">
      <c r="A507" s="1120">
        <v>1980</v>
      </c>
      <c r="B507" s="1120"/>
      <c r="C507" s="1252">
        <v>18</v>
      </c>
      <c r="D507" s="1252">
        <v>26</v>
      </c>
      <c r="E507" s="1252">
        <v>20</v>
      </c>
      <c r="F507" s="1252">
        <v>8</v>
      </c>
      <c r="G507" s="1252">
        <v>14</v>
      </c>
      <c r="H507" s="1252">
        <v>17</v>
      </c>
      <c r="I507" s="1252">
        <v>8</v>
      </c>
      <c r="J507" s="1252">
        <v>13</v>
      </c>
      <c r="K507" s="1252">
        <v>8</v>
      </c>
      <c r="L507" s="1252">
        <v>6</v>
      </c>
      <c r="M507" s="1252">
        <v>18</v>
      </c>
      <c r="N507" s="1252">
        <v>24</v>
      </c>
    </row>
    <row r="508" spans="1:14">
      <c r="A508" s="1120">
        <v>1981</v>
      </c>
      <c r="B508" s="1120"/>
      <c r="C508" s="1252">
        <v>25</v>
      </c>
      <c r="D508" s="1252">
        <v>15</v>
      </c>
      <c r="E508" s="1252">
        <v>18</v>
      </c>
      <c r="F508" s="1252">
        <v>11</v>
      </c>
      <c r="G508" s="1252">
        <v>13</v>
      </c>
      <c r="H508" s="1252">
        <v>15</v>
      </c>
      <c r="I508" s="1252">
        <v>10</v>
      </c>
      <c r="J508" s="1252">
        <v>18</v>
      </c>
      <c r="K508" s="1252">
        <v>8</v>
      </c>
      <c r="L508" s="1252">
        <v>13</v>
      </c>
      <c r="M508" s="1252">
        <v>21</v>
      </c>
      <c r="N508" s="1252">
        <v>27</v>
      </c>
    </row>
    <row r="509" spans="1:14">
      <c r="A509" s="1120">
        <v>1982</v>
      </c>
      <c r="B509" s="1120"/>
      <c r="C509" s="1252">
        <v>28</v>
      </c>
      <c r="D509" s="1252">
        <v>44</v>
      </c>
      <c r="E509" s="1252">
        <v>37</v>
      </c>
      <c r="F509" s="1252">
        <v>19</v>
      </c>
      <c r="G509" s="1252">
        <v>17</v>
      </c>
      <c r="H509" s="1252">
        <v>14</v>
      </c>
      <c r="I509" s="1252">
        <v>12</v>
      </c>
      <c r="J509" s="1252">
        <v>20</v>
      </c>
      <c r="K509" s="1252">
        <v>19</v>
      </c>
      <c r="L509" s="1252">
        <v>17</v>
      </c>
      <c r="M509" s="1252">
        <v>27</v>
      </c>
      <c r="N509" s="1252">
        <v>41</v>
      </c>
    </row>
    <row r="510" spans="1:14">
      <c r="A510" s="1120">
        <v>1983</v>
      </c>
      <c r="B510" s="1120"/>
      <c r="C510" s="1252">
        <v>31</v>
      </c>
      <c r="D510" s="1252">
        <v>28</v>
      </c>
      <c r="E510" s="1252">
        <v>23</v>
      </c>
      <c r="F510" s="1252">
        <v>21</v>
      </c>
      <c r="G510" s="1252">
        <v>18</v>
      </c>
      <c r="H510" s="1252">
        <v>10</v>
      </c>
      <c r="I510" s="1252">
        <v>13</v>
      </c>
      <c r="J510" s="1252">
        <v>23</v>
      </c>
      <c r="K510" s="1252">
        <v>13</v>
      </c>
      <c r="L510" s="1252">
        <v>11</v>
      </c>
      <c r="M510" s="1252">
        <v>16</v>
      </c>
      <c r="N510" s="1252">
        <v>25</v>
      </c>
    </row>
    <row r="511" spans="1:14">
      <c r="A511" s="1120">
        <v>1984</v>
      </c>
      <c r="B511" s="1120"/>
      <c r="C511" s="1252">
        <v>22</v>
      </c>
      <c r="D511" s="1252">
        <v>18</v>
      </c>
      <c r="E511" s="1252">
        <v>17</v>
      </c>
      <c r="F511" s="1252">
        <v>11</v>
      </c>
      <c r="G511" s="1252">
        <v>14</v>
      </c>
      <c r="H511" s="1252">
        <v>11</v>
      </c>
      <c r="I511" s="1252">
        <v>15</v>
      </c>
      <c r="J511" s="1252">
        <v>17</v>
      </c>
      <c r="K511" s="1252">
        <v>19</v>
      </c>
      <c r="L511" s="1252">
        <v>14</v>
      </c>
      <c r="M511" s="1252">
        <v>21</v>
      </c>
      <c r="N511" s="1252">
        <v>27</v>
      </c>
    </row>
    <row r="512" spans="1:14">
      <c r="A512" s="1120">
        <v>1985</v>
      </c>
      <c r="B512" s="1120"/>
      <c r="C512" s="1252">
        <v>30</v>
      </c>
      <c r="D512" s="1252">
        <v>19</v>
      </c>
      <c r="E512" s="1252">
        <v>13</v>
      </c>
      <c r="F512" s="1252">
        <v>11</v>
      </c>
      <c r="G512" s="1252">
        <v>11</v>
      </c>
      <c r="H512" s="1252">
        <v>4</v>
      </c>
      <c r="I512" s="1252">
        <v>11</v>
      </c>
      <c r="J512" s="1252">
        <v>12</v>
      </c>
      <c r="K512" s="1252">
        <v>8</v>
      </c>
      <c r="L512" s="1252">
        <v>10</v>
      </c>
      <c r="M512" s="1252">
        <v>17</v>
      </c>
      <c r="N512" s="1252">
        <v>23</v>
      </c>
    </row>
    <row r="513" spans="1:14">
      <c r="A513" s="1120">
        <v>1986</v>
      </c>
      <c r="B513" s="1120"/>
      <c r="C513" s="1252">
        <v>20</v>
      </c>
      <c r="D513" s="1252">
        <v>24</v>
      </c>
      <c r="E513" s="1252">
        <v>13</v>
      </c>
      <c r="F513" s="1252">
        <v>12</v>
      </c>
      <c r="G513" s="1252">
        <v>8</v>
      </c>
      <c r="H513" s="1252">
        <v>12</v>
      </c>
      <c r="I513" s="1252">
        <v>8</v>
      </c>
      <c r="J513" s="1252">
        <v>17</v>
      </c>
      <c r="K513" s="1252">
        <v>13</v>
      </c>
      <c r="L513" s="1252">
        <v>7</v>
      </c>
      <c r="M513" s="1252">
        <v>20</v>
      </c>
      <c r="N513" s="1252">
        <v>28</v>
      </c>
    </row>
    <row r="514" spans="1:14">
      <c r="A514" s="1120">
        <v>1987</v>
      </c>
      <c r="B514" s="1120"/>
      <c r="C514" s="1252">
        <v>16</v>
      </c>
      <c r="D514" s="1252">
        <v>19</v>
      </c>
      <c r="E514" s="1252">
        <v>23</v>
      </c>
      <c r="F514" s="1252">
        <v>12</v>
      </c>
      <c r="G514" s="1252">
        <v>12</v>
      </c>
      <c r="H514" s="1252">
        <v>9</v>
      </c>
      <c r="I514" s="1252">
        <v>12</v>
      </c>
      <c r="J514" s="1252">
        <v>18</v>
      </c>
      <c r="K514" s="1252">
        <v>15</v>
      </c>
      <c r="L514" s="1252">
        <v>15</v>
      </c>
      <c r="M514" s="1252">
        <v>24</v>
      </c>
      <c r="N514" s="1252">
        <v>41</v>
      </c>
    </row>
    <row r="515" spans="1:14">
      <c r="A515" s="1120">
        <v>1988</v>
      </c>
      <c r="B515" s="1120"/>
      <c r="C515" s="1252">
        <v>36</v>
      </c>
      <c r="D515" s="1252">
        <v>45</v>
      </c>
      <c r="E515" s="1252">
        <v>28</v>
      </c>
      <c r="F515" s="1252">
        <v>17</v>
      </c>
      <c r="G515" s="1252">
        <v>7</v>
      </c>
      <c r="H515" s="1252">
        <v>10</v>
      </c>
      <c r="I515" s="1252">
        <v>22</v>
      </c>
      <c r="J515" s="1252">
        <v>17</v>
      </c>
      <c r="K515" s="1252">
        <v>15</v>
      </c>
      <c r="L515" s="1252">
        <v>10</v>
      </c>
      <c r="M515" s="1252">
        <v>22</v>
      </c>
      <c r="N515" s="1252">
        <v>28</v>
      </c>
    </row>
    <row r="516" spans="1:14">
      <c r="A516" s="1120">
        <v>1989</v>
      </c>
      <c r="B516" s="1120"/>
      <c r="C516" s="1252">
        <v>28</v>
      </c>
      <c r="D516" s="1252">
        <v>29</v>
      </c>
      <c r="E516" s="1252">
        <v>23</v>
      </c>
      <c r="F516" s="1252">
        <v>22</v>
      </c>
      <c r="G516" s="1252">
        <v>17</v>
      </c>
      <c r="H516" s="1252">
        <v>22</v>
      </c>
      <c r="I516" s="1252">
        <v>26</v>
      </c>
      <c r="J516" s="1252">
        <v>22</v>
      </c>
      <c r="K516" s="1252">
        <v>23</v>
      </c>
      <c r="L516" s="1252">
        <v>23</v>
      </c>
      <c r="M516" s="1252">
        <v>29</v>
      </c>
      <c r="N516" s="1252">
        <v>41</v>
      </c>
    </row>
    <row r="517" spans="1:14">
      <c r="A517" s="1120">
        <v>1990</v>
      </c>
      <c r="B517" s="1120"/>
      <c r="C517" s="1252">
        <v>37</v>
      </c>
      <c r="D517" s="1252">
        <v>39</v>
      </c>
      <c r="E517" s="1252">
        <v>23</v>
      </c>
      <c r="F517" s="1252">
        <v>25</v>
      </c>
      <c r="G517" s="1252">
        <v>18</v>
      </c>
      <c r="H517" s="1252">
        <v>19</v>
      </c>
      <c r="I517" s="1252">
        <v>22</v>
      </c>
      <c r="J517" s="1252">
        <v>24</v>
      </c>
      <c r="K517" s="1252">
        <v>22</v>
      </c>
      <c r="L517" s="1252">
        <v>20</v>
      </c>
      <c r="M517" s="1252">
        <v>27</v>
      </c>
      <c r="N517" s="1252">
        <v>30</v>
      </c>
    </row>
    <row r="518" spans="1:14">
      <c r="A518" s="1120">
        <v>1991</v>
      </c>
      <c r="B518" s="1120"/>
      <c r="C518" s="1252">
        <v>34</v>
      </c>
      <c r="D518" s="1252">
        <v>29</v>
      </c>
      <c r="E518" s="1252">
        <v>31</v>
      </c>
      <c r="F518" s="1252">
        <v>22</v>
      </c>
      <c r="G518" s="1252">
        <v>21</v>
      </c>
      <c r="H518" s="1252">
        <v>22</v>
      </c>
      <c r="I518" s="1252">
        <v>26</v>
      </c>
      <c r="J518" s="1252">
        <v>32</v>
      </c>
      <c r="K518" s="1252">
        <v>34</v>
      </c>
      <c r="L518" s="1252">
        <v>26</v>
      </c>
      <c r="M518" s="1252">
        <v>29</v>
      </c>
      <c r="N518" s="1252">
        <v>41</v>
      </c>
    </row>
    <row r="519" spans="1:14">
      <c r="A519" s="1120">
        <v>1992</v>
      </c>
      <c r="B519" s="1120"/>
      <c r="C519" s="1252">
        <v>46</v>
      </c>
      <c r="D519" s="1252">
        <v>36</v>
      </c>
      <c r="E519" s="1252">
        <v>24</v>
      </c>
      <c r="F519" s="1252">
        <v>25</v>
      </c>
      <c r="G519" s="1252">
        <v>19</v>
      </c>
      <c r="H519" s="1252">
        <v>14</v>
      </c>
      <c r="I519" s="1252">
        <v>18</v>
      </c>
      <c r="J519" s="1252">
        <v>24</v>
      </c>
      <c r="K519" s="1252">
        <v>21</v>
      </c>
      <c r="L519" s="1252">
        <v>24</v>
      </c>
      <c r="M519" s="1252">
        <v>28</v>
      </c>
      <c r="N519" s="1252">
        <v>36</v>
      </c>
    </row>
    <row r="520" spans="1:14">
      <c r="A520" s="1120">
        <v>1993</v>
      </c>
      <c r="B520" s="1120"/>
      <c r="C520" s="1252">
        <v>46</v>
      </c>
      <c r="D520" s="1252">
        <v>39</v>
      </c>
      <c r="E520" s="1252">
        <v>27</v>
      </c>
      <c r="F520" s="1252">
        <v>25</v>
      </c>
      <c r="G520" s="1252">
        <v>22</v>
      </c>
      <c r="H520" s="1252">
        <v>15</v>
      </c>
      <c r="I520" s="1252">
        <v>18</v>
      </c>
      <c r="J520" s="1252">
        <v>19</v>
      </c>
      <c r="K520" s="1252">
        <v>23</v>
      </c>
      <c r="L520" s="1252">
        <v>15</v>
      </c>
      <c r="M520" s="1252">
        <v>24</v>
      </c>
      <c r="N520" s="1252">
        <v>27</v>
      </c>
    </row>
    <row r="521" spans="1:14">
      <c r="A521" s="949" t="s">
        <v>704</v>
      </c>
      <c r="B521" s="1182"/>
      <c r="C521" s="1182"/>
      <c r="D521" s="1182"/>
      <c r="E521" s="1182"/>
      <c r="F521" s="1182"/>
      <c r="G521" s="1182"/>
      <c r="H521" s="1182"/>
      <c r="I521" s="1182"/>
      <c r="J521" s="1182"/>
      <c r="K521" s="1182"/>
      <c r="L521" s="1182"/>
      <c r="M521" s="1182"/>
    </row>
    <row r="522" spans="1:14" ht="15.75">
      <c r="A522" s="1110"/>
      <c r="B522" s="1215"/>
      <c r="C522" s="1215"/>
      <c r="D522" s="1215"/>
      <c r="E522" s="1215"/>
      <c r="F522" s="1208"/>
      <c r="G522" s="1208"/>
      <c r="H522" s="1208"/>
      <c r="I522" s="1208"/>
      <c r="J522" s="1193"/>
    </row>
    <row r="523" spans="1:14" ht="15.75">
      <c r="A523" s="1110"/>
      <c r="B523" s="1193"/>
      <c r="C523" s="1193"/>
      <c r="D523" s="1193"/>
      <c r="E523" s="1193"/>
      <c r="F523" s="1208"/>
      <c r="G523" s="1208"/>
      <c r="H523" s="1208"/>
      <c r="I523" s="1208"/>
      <c r="J523" s="1193"/>
      <c r="K523" s="1116" t="s">
        <v>600</v>
      </c>
      <c r="M523" s="1116" t="s">
        <v>705</v>
      </c>
    </row>
    <row r="524" spans="1:14" ht="18">
      <c r="A524" s="1165" t="s">
        <v>145</v>
      </c>
      <c r="B524" s="1165"/>
      <c r="C524" s="1165"/>
      <c r="D524" s="1165"/>
      <c r="E524" s="1165"/>
      <c r="F524" s="1165"/>
      <c r="G524" s="1165"/>
      <c r="H524" s="1165"/>
      <c r="I524" s="1165"/>
      <c r="J524" s="1165"/>
      <c r="K524" s="1116" t="s">
        <v>603</v>
      </c>
      <c r="M524" s="1116" t="s">
        <v>706</v>
      </c>
    </row>
    <row r="525" spans="1:14" ht="18.75">
      <c r="A525" s="12"/>
      <c r="B525" s="1202"/>
      <c r="C525" s="1202"/>
      <c r="D525" s="1202"/>
      <c r="E525" s="1202"/>
      <c r="F525" s="1202"/>
      <c r="G525" s="1202"/>
      <c r="H525" s="1202"/>
      <c r="I525" s="1202"/>
      <c r="J525" s="1202"/>
      <c r="K525" s="1116" t="s">
        <v>707</v>
      </c>
      <c r="M525" s="1116" t="s">
        <v>708</v>
      </c>
    </row>
    <row r="526" spans="1:14" ht="18.75">
      <c r="A526" s="1234" t="s">
        <v>732</v>
      </c>
      <c r="B526" s="1202"/>
      <c r="C526" s="1202"/>
      <c r="D526" s="1202"/>
      <c r="E526" s="1202"/>
      <c r="F526" s="1202"/>
      <c r="G526" s="1202"/>
      <c r="H526" s="1202"/>
      <c r="I526" s="1202"/>
      <c r="J526" s="1202"/>
      <c r="K526" s="1202"/>
      <c r="L526" s="1182"/>
      <c r="M526" s="1182"/>
    </row>
    <row r="527" spans="1:14">
      <c r="A527" s="1166" t="s">
        <v>0</v>
      </c>
      <c r="B527" s="1168"/>
      <c r="C527" s="1203" t="s">
        <v>608</v>
      </c>
      <c r="D527" s="1203" t="s">
        <v>609</v>
      </c>
      <c r="E527" s="1203" t="s">
        <v>610</v>
      </c>
      <c r="F527" s="1203" t="s">
        <v>611</v>
      </c>
      <c r="G527" s="1203" t="s">
        <v>612</v>
      </c>
      <c r="H527" s="1203" t="s">
        <v>613</v>
      </c>
      <c r="I527" s="1203" t="s">
        <v>614</v>
      </c>
      <c r="J527" s="1203" t="s">
        <v>615</v>
      </c>
      <c r="K527" s="1203" t="s">
        <v>616</v>
      </c>
      <c r="L527" s="1203" t="s">
        <v>617</v>
      </c>
      <c r="M527" s="1203" t="s">
        <v>618</v>
      </c>
      <c r="N527" s="1203" t="s">
        <v>619</v>
      </c>
    </row>
    <row r="528" spans="1:14">
      <c r="A528" s="1168">
        <v>1994</v>
      </c>
      <c r="B528" s="1168"/>
      <c r="C528" s="1253" t="s">
        <v>99</v>
      </c>
      <c r="D528" s="1253" t="s">
        <v>99</v>
      </c>
      <c r="E528" s="1253" t="s">
        <v>99</v>
      </c>
      <c r="F528" s="1253" t="s">
        <v>99</v>
      </c>
      <c r="G528" s="1252">
        <v>11.516129032258064</v>
      </c>
      <c r="H528" s="1252">
        <v>9.6999999999999993</v>
      </c>
      <c r="I528" s="1252">
        <v>17.35483870967742</v>
      </c>
      <c r="J528" s="1252">
        <v>17.612903225806452</v>
      </c>
      <c r="K528" s="1252">
        <v>13.9</v>
      </c>
      <c r="L528" s="1252">
        <v>18.129032258064516</v>
      </c>
      <c r="M528" s="1252">
        <v>27.366666666666667</v>
      </c>
      <c r="N528" s="1252">
        <v>31.93548387096774</v>
      </c>
    </row>
    <row r="529" spans="1:14">
      <c r="A529" s="1168">
        <v>1995</v>
      </c>
      <c r="B529" s="1168"/>
      <c r="C529" s="1252">
        <v>35.225806451612904</v>
      </c>
      <c r="D529" s="1252">
        <v>29.392857142857142</v>
      </c>
      <c r="E529" s="1252">
        <v>32.806451612903224</v>
      </c>
      <c r="F529" s="1252">
        <v>14.966666666666667</v>
      </c>
      <c r="G529" s="1252">
        <v>10.193548387096774</v>
      </c>
      <c r="H529" s="1252">
        <v>9.1333333333333329</v>
      </c>
      <c r="I529" s="1252">
        <v>25.193548387096776</v>
      </c>
      <c r="J529" s="1252">
        <v>18.903225806451612</v>
      </c>
      <c r="K529" s="1252">
        <v>14.333333333333334</v>
      </c>
      <c r="L529" s="1252">
        <v>15.96774193548387</v>
      </c>
      <c r="M529" s="1252">
        <v>24.133333333333333</v>
      </c>
      <c r="N529" s="1252">
        <v>47.806451612903224</v>
      </c>
    </row>
    <row r="530" spans="1:14">
      <c r="A530" s="1168">
        <v>1996</v>
      </c>
      <c r="B530" s="1168"/>
      <c r="C530" s="1252">
        <v>45.70967741935484</v>
      </c>
      <c r="D530" s="1252">
        <v>32.862068965517238</v>
      </c>
      <c r="E530" s="1252">
        <v>36.548387096774192</v>
      </c>
      <c r="F530" s="1252">
        <v>15.466666666666667</v>
      </c>
      <c r="G530" s="1252">
        <v>11.774193548387096</v>
      </c>
      <c r="H530" s="1252">
        <v>17.7</v>
      </c>
      <c r="I530" s="1252">
        <v>12.67741935483871</v>
      </c>
      <c r="J530" s="1252">
        <v>17.258064516129032</v>
      </c>
      <c r="K530" s="1252">
        <v>18.399999999999999</v>
      </c>
      <c r="L530" s="1252">
        <v>16.129032258064516</v>
      </c>
      <c r="M530" s="1252">
        <v>26.5</v>
      </c>
      <c r="N530" s="1252">
        <v>32</v>
      </c>
    </row>
    <row r="531" spans="1:14">
      <c r="A531" s="1168">
        <v>1997</v>
      </c>
      <c r="B531" s="1168"/>
      <c r="C531" s="1252">
        <v>37.12903225806452</v>
      </c>
      <c r="D531" s="1252">
        <v>31.071428571428573</v>
      </c>
      <c r="E531" s="1252">
        <v>36.87096774193548</v>
      </c>
      <c r="F531" s="1252">
        <v>24.933333333333334</v>
      </c>
      <c r="G531" s="1252">
        <v>11.225806451612904</v>
      </c>
      <c r="H531" s="1252">
        <v>13.866666666666667</v>
      </c>
      <c r="I531" s="1252">
        <v>19.870967741935484</v>
      </c>
      <c r="J531" s="1252">
        <v>17.580645161290324</v>
      </c>
      <c r="K531" s="1252">
        <v>13.9</v>
      </c>
      <c r="L531" s="1252">
        <v>21.387096774193548</v>
      </c>
      <c r="M531" s="1252">
        <v>39.533333333333331</v>
      </c>
      <c r="N531" s="1252">
        <v>43.29032258064516</v>
      </c>
    </row>
    <row r="532" spans="1:14">
      <c r="A532" s="1168">
        <v>1998</v>
      </c>
      <c r="B532" s="1168"/>
      <c r="C532" s="1252">
        <v>50.483870967741936</v>
      </c>
      <c r="D532" s="1252">
        <v>37.285714285714285</v>
      </c>
      <c r="E532" s="1252">
        <v>27.129032258064516</v>
      </c>
      <c r="F532" s="1252">
        <v>16.3</v>
      </c>
      <c r="G532" s="1252">
        <v>11.935483870967742</v>
      </c>
      <c r="H532" s="1252">
        <v>11.4</v>
      </c>
      <c r="I532" s="1252">
        <v>16.580645161290324</v>
      </c>
      <c r="J532" s="1252">
        <v>20.516129032258064</v>
      </c>
      <c r="K532" s="1252">
        <v>17.2</v>
      </c>
      <c r="L532" s="1252">
        <v>19.129032258064516</v>
      </c>
      <c r="M532" s="1252">
        <v>22.866666666666667</v>
      </c>
      <c r="N532" s="1252">
        <v>28.64516129032258</v>
      </c>
    </row>
    <row r="533" spans="1:14">
      <c r="A533" s="1168">
        <v>1999</v>
      </c>
      <c r="B533" s="1168"/>
      <c r="C533" s="1252">
        <v>37.032258064516128</v>
      </c>
      <c r="D533" s="1252">
        <v>33.214285714285715</v>
      </c>
      <c r="E533" s="1252">
        <v>23.225806451612904</v>
      </c>
      <c r="F533" s="1252">
        <v>13.533333333333333</v>
      </c>
      <c r="G533" s="1252">
        <v>11.32258064516129</v>
      </c>
      <c r="H533" s="1252">
        <v>9.8333333333333339</v>
      </c>
      <c r="I533" s="1252">
        <v>17.451612903225808</v>
      </c>
      <c r="J533" s="1252">
        <v>14.774193548387096</v>
      </c>
      <c r="K533" s="1252">
        <v>21.566666666666666</v>
      </c>
      <c r="L533" s="1252">
        <v>17.129032258064516</v>
      </c>
      <c r="M533" s="1252">
        <v>30.066666666666666</v>
      </c>
      <c r="N533" s="1252">
        <v>32.387096774193552</v>
      </c>
    </row>
    <row r="534" spans="1:14">
      <c r="A534" s="1168">
        <v>2000</v>
      </c>
      <c r="B534" s="1168"/>
      <c r="C534" s="1252">
        <v>38.387096774193552</v>
      </c>
      <c r="D534" s="1252">
        <v>29.310344827586206</v>
      </c>
      <c r="E534" s="1252">
        <v>19.29032258064516</v>
      </c>
      <c r="F534" s="1252">
        <v>13.3</v>
      </c>
      <c r="G534" s="1252">
        <v>11.64516129032258</v>
      </c>
      <c r="H534" s="1252">
        <v>7.9666666666666668</v>
      </c>
      <c r="I534" s="1252">
        <v>9.67741935483871</v>
      </c>
      <c r="J534" s="1252">
        <v>11.67741935483871</v>
      </c>
      <c r="K534" s="1252">
        <v>16.899999999999999</v>
      </c>
      <c r="L534" s="1252">
        <v>16.967741935483872</v>
      </c>
      <c r="M534" s="1252">
        <v>25.8</v>
      </c>
      <c r="N534" s="1252">
        <v>28.096774193548388</v>
      </c>
    </row>
    <row r="535" spans="1:14">
      <c r="A535" s="1168">
        <v>2001</v>
      </c>
      <c r="B535" s="1168"/>
      <c r="C535" s="1252">
        <v>28.193548387096776</v>
      </c>
      <c r="D535" s="1252">
        <v>22.464285714285715</v>
      </c>
      <c r="E535" s="1252">
        <v>17.35483870967742</v>
      </c>
      <c r="F535" s="1252">
        <v>10.166666666666666</v>
      </c>
      <c r="G535" s="1252">
        <v>8.741935483870968</v>
      </c>
      <c r="H535" s="1252">
        <v>8.8666666666666671</v>
      </c>
      <c r="I535" s="1252">
        <v>13.35483870967742</v>
      </c>
      <c r="J535" s="1252">
        <v>11.741935483870968</v>
      </c>
      <c r="K535" s="1252">
        <v>13.466666666666667</v>
      </c>
      <c r="L535" s="1252">
        <v>14</v>
      </c>
      <c r="M535" s="1252">
        <v>20.733333333333334</v>
      </c>
      <c r="N535" s="1252">
        <v>28.516129032258064</v>
      </c>
    </row>
    <row r="536" spans="1:14">
      <c r="A536" s="1168">
        <v>2002</v>
      </c>
      <c r="B536" s="1168"/>
      <c r="C536" s="1252">
        <v>28.903225806451612</v>
      </c>
      <c r="D536" s="1252">
        <v>23.714285714285715</v>
      </c>
      <c r="E536" s="1252">
        <v>18.322580645161292</v>
      </c>
      <c r="F536" s="1252">
        <v>14.866666666666667</v>
      </c>
      <c r="G536" s="1252">
        <v>9.741935483870968</v>
      </c>
      <c r="H536" s="1252">
        <v>10.366666666666667</v>
      </c>
      <c r="I536" s="1252">
        <v>9.741935483870968</v>
      </c>
      <c r="J536" s="1252">
        <v>12.03225806451613</v>
      </c>
      <c r="K536" s="1252">
        <v>12.666666666666666</v>
      </c>
      <c r="L536" s="1252">
        <v>12.290322580645162</v>
      </c>
      <c r="M536" s="1252">
        <v>22.833333333333332</v>
      </c>
      <c r="N536" s="1252">
        <v>30.096774193548388</v>
      </c>
    </row>
    <row r="537" spans="1:14">
      <c r="A537" s="1168">
        <v>2003</v>
      </c>
      <c r="B537" s="1168"/>
      <c r="C537" s="1252">
        <v>32.741935483870968</v>
      </c>
      <c r="D537" s="1252">
        <v>32.535714285714285</v>
      </c>
      <c r="E537" s="1252">
        <v>24.612903225806452</v>
      </c>
      <c r="F537" s="1252">
        <v>23.666666666666668</v>
      </c>
      <c r="G537" s="1252">
        <v>15.96774193548387</v>
      </c>
      <c r="H537" s="1252">
        <v>15.233333333333333</v>
      </c>
      <c r="I537" s="1252">
        <v>28.129032258064516</v>
      </c>
      <c r="J537" s="1252">
        <v>21.225806451612904</v>
      </c>
      <c r="K537" s="1252">
        <v>19.066666666666666</v>
      </c>
      <c r="L537" s="1252">
        <v>21.516129032258064</v>
      </c>
      <c r="M537" s="1252">
        <v>35.466666666666669</v>
      </c>
      <c r="N537" s="1252">
        <v>39.258064516129032</v>
      </c>
    </row>
    <row r="538" spans="1:14">
      <c r="A538" s="1168">
        <v>2004</v>
      </c>
      <c r="B538" s="1168"/>
      <c r="C538" s="1252">
        <v>42.838709677419352</v>
      </c>
      <c r="D538" s="1252">
        <v>28.827586206896552</v>
      </c>
      <c r="E538" s="1252">
        <v>18.483870967741936</v>
      </c>
      <c r="F538" s="1252">
        <v>22.233333333333334</v>
      </c>
      <c r="G538" s="1252">
        <v>15.67741935483871</v>
      </c>
      <c r="H538" s="1252">
        <v>13.9</v>
      </c>
      <c r="I538" s="1252">
        <v>20.225806451612904</v>
      </c>
      <c r="J538" s="1252">
        <v>23.93548387096774</v>
      </c>
      <c r="K538" s="1252">
        <v>24.1</v>
      </c>
      <c r="L538" s="1252">
        <v>21</v>
      </c>
      <c r="M538" s="1252">
        <v>30.5</v>
      </c>
      <c r="N538" s="1252">
        <v>46.41935483870968</v>
      </c>
    </row>
    <row r="539" spans="1:14">
      <c r="A539" s="1168">
        <v>2005</v>
      </c>
      <c r="B539" s="1168"/>
      <c r="C539" s="1252">
        <v>43.161290322580648</v>
      </c>
      <c r="D539" s="1252">
        <v>38.678571428571431</v>
      </c>
      <c r="E539" s="1252">
        <v>29.548387096774192</v>
      </c>
      <c r="F539" s="1252">
        <v>20.5</v>
      </c>
      <c r="G539" s="1252">
        <v>18.419354838709676</v>
      </c>
      <c r="H539" s="1252">
        <v>17</v>
      </c>
      <c r="I539" s="1252">
        <v>25.35483870967742</v>
      </c>
      <c r="J539" s="1252">
        <v>21.06451612903226</v>
      </c>
      <c r="K539" s="1252">
        <v>23</v>
      </c>
      <c r="L539" s="1252">
        <v>21.806451612903224</v>
      </c>
      <c r="M539" s="1252">
        <v>36.1</v>
      </c>
      <c r="N539" s="1252">
        <v>41.032258064516128</v>
      </c>
    </row>
    <row r="540" spans="1:14">
      <c r="A540" s="1168">
        <v>2006</v>
      </c>
      <c r="B540" s="1168"/>
      <c r="C540" s="1252">
        <v>40.354838709677416</v>
      </c>
      <c r="D540" s="1252">
        <v>35.821428571428569</v>
      </c>
      <c r="E540" s="1252">
        <v>25.548387096774192</v>
      </c>
      <c r="F540" s="1252">
        <v>22.2</v>
      </c>
      <c r="G540" s="1252">
        <v>17.161290322580644</v>
      </c>
      <c r="H540" s="1252">
        <v>17.466666666666665</v>
      </c>
      <c r="I540" s="1252">
        <v>21.161290322580644</v>
      </c>
      <c r="J540" s="1252">
        <v>24.225806451612904</v>
      </c>
      <c r="K540" s="1252">
        <v>21.4</v>
      </c>
      <c r="L540" s="1252">
        <v>24.322580645161292</v>
      </c>
      <c r="M540" s="1252">
        <v>34.866666666666667</v>
      </c>
      <c r="N540" s="1252">
        <v>57.193548387096776</v>
      </c>
    </row>
    <row r="541" spans="1:14">
      <c r="A541" s="1168">
        <v>2007</v>
      </c>
      <c r="B541" s="1168"/>
      <c r="C541" s="1252">
        <v>41.741935483870968</v>
      </c>
      <c r="D541" s="1252">
        <v>33.357142857142854</v>
      </c>
      <c r="E541" s="1252">
        <v>27.225806451612904</v>
      </c>
      <c r="F541" s="1252">
        <v>18.899999999999999</v>
      </c>
      <c r="G541" s="1252">
        <v>18.161290322580644</v>
      </c>
      <c r="H541" s="1252">
        <v>24.533333333333335</v>
      </c>
      <c r="I541" s="1252">
        <v>23.70967741935484</v>
      </c>
      <c r="J541" s="1252">
        <v>21.903225806451612</v>
      </c>
      <c r="K541" s="1252">
        <v>18.899999999999999</v>
      </c>
      <c r="L541" s="1252">
        <v>19.838709677419356</v>
      </c>
      <c r="M541" s="1252">
        <v>31.333333333333332</v>
      </c>
      <c r="N541" s="1252">
        <v>40.41935483870968</v>
      </c>
    </row>
    <row r="542" spans="1:14">
      <c r="A542" s="1168">
        <v>2008</v>
      </c>
      <c r="B542" s="1168"/>
      <c r="C542" s="1252">
        <v>49.354838709677416</v>
      </c>
      <c r="D542" s="1252">
        <v>29.551724137931036</v>
      </c>
      <c r="E542" s="1252">
        <v>19.806451612903224</v>
      </c>
      <c r="F542" s="1252">
        <v>17.100000000000001</v>
      </c>
      <c r="G542" s="1252">
        <v>17.29032258064516</v>
      </c>
      <c r="H542" s="1252">
        <v>20</v>
      </c>
      <c r="I542" s="1252">
        <v>18.516129032258064</v>
      </c>
      <c r="J542" s="1252">
        <v>26.225806451612904</v>
      </c>
      <c r="K542" s="1252">
        <v>23.2</v>
      </c>
      <c r="L542" s="1252">
        <v>23.741935483870968</v>
      </c>
      <c r="M542" s="1252">
        <v>36.93333333333333</v>
      </c>
      <c r="N542" s="1252">
        <v>42.838709677419352</v>
      </c>
    </row>
    <row r="543" spans="1:14">
      <c r="A543" s="1168">
        <v>2009</v>
      </c>
      <c r="B543" s="1168"/>
      <c r="C543" s="1252">
        <v>45.838709677419352</v>
      </c>
      <c r="D543" s="1252">
        <v>34.178571428571431</v>
      </c>
      <c r="E543" s="1252">
        <v>29.161290322580644</v>
      </c>
      <c r="F543" s="1252">
        <v>23.066666666666666</v>
      </c>
      <c r="G543" s="1252">
        <v>16.548387096774192</v>
      </c>
      <c r="H543" s="1252">
        <v>16.066666666666666</v>
      </c>
      <c r="I543" s="1252">
        <v>22.161290322580644</v>
      </c>
      <c r="J543" s="1252">
        <v>25.806451612903224</v>
      </c>
      <c r="K543" s="1252">
        <v>25.666666666666668</v>
      </c>
      <c r="L543" s="1252">
        <v>20.387096774193548</v>
      </c>
      <c r="M543" s="1252">
        <v>34.033333333333331</v>
      </c>
      <c r="N543" s="1252">
        <v>52.064516129032256</v>
      </c>
    </row>
    <row r="544" spans="1:14">
      <c r="A544" s="1168">
        <v>2010</v>
      </c>
      <c r="B544" s="1168"/>
      <c r="C544" s="1252">
        <v>39.70967741935484</v>
      </c>
      <c r="D544" s="1252">
        <v>34.357142857142854</v>
      </c>
      <c r="E544" s="1252">
        <v>26.193548387096776</v>
      </c>
      <c r="F544" s="1252">
        <v>23.033333333333335</v>
      </c>
      <c r="G544" s="1252">
        <v>20.032258064516128</v>
      </c>
      <c r="H544" s="1252">
        <v>21.633333333333333</v>
      </c>
      <c r="I544" s="1252">
        <v>24.322580645161292</v>
      </c>
      <c r="J544" s="1252">
        <v>14.483870967741936</v>
      </c>
      <c r="K544" s="1252">
        <v>11.033333333333333</v>
      </c>
      <c r="L544" s="1252">
        <v>16.35483870967742</v>
      </c>
      <c r="M544" s="1252">
        <v>23.2</v>
      </c>
      <c r="N544" s="1252">
        <v>22.967741935483872</v>
      </c>
    </row>
    <row r="545" spans="1:14">
      <c r="A545" s="1124" t="s">
        <v>620</v>
      </c>
      <c r="B545" s="1182"/>
      <c r="C545" s="1182"/>
      <c r="D545" s="1182"/>
      <c r="E545" s="1182"/>
      <c r="F545" s="1182"/>
      <c r="G545" s="1182"/>
      <c r="H545" s="1182"/>
      <c r="I545" s="1182"/>
      <c r="J545" s="1182"/>
      <c r="K545" s="1182"/>
      <c r="L545" s="1182"/>
      <c r="M545" s="1182"/>
    </row>
    <row r="547" spans="1:14" ht="15.75">
      <c r="A547" s="1112"/>
      <c r="B547" s="1191"/>
      <c r="C547" s="1191"/>
      <c r="D547" s="1191"/>
      <c r="E547" s="1191"/>
      <c r="F547" s="1191"/>
      <c r="G547" s="1191"/>
      <c r="H547" s="1191"/>
      <c r="I547" s="1191"/>
      <c r="J547" s="1193"/>
      <c r="K547" s="1116" t="s">
        <v>697</v>
      </c>
      <c r="M547" s="1116" t="s">
        <v>698</v>
      </c>
    </row>
    <row r="548" spans="1:14" ht="18.75">
      <c r="A548" s="1115" t="s">
        <v>699</v>
      </c>
      <c r="B548" s="1115"/>
      <c r="C548" s="1115"/>
      <c r="D548" s="1115"/>
      <c r="E548" s="1115"/>
      <c r="F548" s="1115"/>
      <c r="G548" s="1115"/>
      <c r="H548" s="1115"/>
      <c r="I548" s="1115"/>
      <c r="J548" s="1115"/>
      <c r="K548" s="1116" t="s">
        <v>603</v>
      </c>
      <c r="M548" s="1116" t="s">
        <v>700</v>
      </c>
    </row>
    <row r="549" spans="1:14" ht="18.75">
      <c r="A549" s="946"/>
      <c r="B549" s="1198"/>
      <c r="C549" s="1255"/>
      <c r="D549" s="1255"/>
      <c r="E549" s="1255"/>
      <c r="F549" s="1255"/>
      <c r="G549" s="1255"/>
      <c r="H549" s="1255"/>
      <c r="I549" s="1255"/>
      <c r="J549" s="1255"/>
      <c r="K549" s="1116" t="s">
        <v>701</v>
      </c>
      <c r="M549" s="1116" t="s">
        <v>702</v>
      </c>
    </row>
    <row r="550" spans="1:14" ht="15.75">
      <c r="A550" s="1256" t="s">
        <v>733</v>
      </c>
      <c r="B550" s="1256"/>
      <c r="C550" s="1256"/>
      <c r="D550" s="1256"/>
      <c r="E550" s="1256"/>
      <c r="F550" s="1256"/>
      <c r="G550" s="1256"/>
      <c r="H550" s="1256"/>
      <c r="I550" s="1256"/>
      <c r="J550" s="1256"/>
      <c r="K550" s="1256"/>
      <c r="L550" s="1256"/>
      <c r="M550" s="1256"/>
      <c r="N550" s="1256"/>
    </row>
    <row r="551" spans="1:14">
      <c r="A551" s="1130" t="s">
        <v>0</v>
      </c>
      <c r="B551" s="1195" t="s">
        <v>629</v>
      </c>
      <c r="C551" s="1195" t="s">
        <v>608</v>
      </c>
      <c r="D551" s="1195" t="s">
        <v>609</v>
      </c>
      <c r="E551" s="1195" t="s">
        <v>610</v>
      </c>
      <c r="F551" s="1195" t="s">
        <v>611</v>
      </c>
      <c r="G551" s="1195" t="s">
        <v>612</v>
      </c>
      <c r="H551" s="1195" t="s">
        <v>613</v>
      </c>
      <c r="I551" s="1195" t="s">
        <v>614</v>
      </c>
      <c r="J551" s="1195" t="s">
        <v>615</v>
      </c>
      <c r="K551" s="1195" t="s">
        <v>616</v>
      </c>
      <c r="L551" s="1195" t="s">
        <v>617</v>
      </c>
      <c r="M551" s="1195" t="s">
        <v>618</v>
      </c>
      <c r="N551" s="1229" t="s">
        <v>619</v>
      </c>
    </row>
    <row r="552" spans="1:14">
      <c r="A552" s="1120">
        <v>1980</v>
      </c>
      <c r="B552" s="1203" t="s">
        <v>630</v>
      </c>
      <c r="C552" s="1257">
        <v>81</v>
      </c>
      <c r="D552" s="1257">
        <v>79</v>
      </c>
      <c r="E552" s="1257">
        <v>74</v>
      </c>
      <c r="F552" s="1257">
        <v>57</v>
      </c>
      <c r="G552" s="1257">
        <v>60</v>
      </c>
      <c r="H552" s="1257">
        <v>76</v>
      </c>
      <c r="I552" s="1257">
        <v>60</v>
      </c>
      <c r="J552" s="1257">
        <v>41</v>
      </c>
      <c r="K552" s="1257">
        <v>63</v>
      </c>
      <c r="L552" s="1257">
        <v>78</v>
      </c>
      <c r="M552" s="1257">
        <v>76</v>
      </c>
      <c r="N552" s="1258">
        <v>81</v>
      </c>
    </row>
    <row r="553" spans="1:14">
      <c r="A553" s="1120"/>
      <c r="B553" s="1203" t="s">
        <v>631</v>
      </c>
      <c r="C553" s="1257">
        <v>18</v>
      </c>
      <c r="D553" s="1257">
        <v>26</v>
      </c>
      <c r="E553" s="1257">
        <v>20</v>
      </c>
      <c r="F553" s="1257">
        <v>8</v>
      </c>
      <c r="G553" s="1257">
        <v>14</v>
      </c>
      <c r="H553" s="1257">
        <v>17</v>
      </c>
      <c r="I553" s="1257">
        <v>8</v>
      </c>
      <c r="J553" s="1257">
        <v>13</v>
      </c>
      <c r="K553" s="1257">
        <v>8</v>
      </c>
      <c r="L553" s="1257">
        <v>6</v>
      </c>
      <c r="M553" s="1257">
        <v>18</v>
      </c>
      <c r="N553" s="1258">
        <v>24</v>
      </c>
    </row>
    <row r="554" spans="1:14">
      <c r="A554" s="1120">
        <v>1981</v>
      </c>
      <c r="B554" s="1203" t="s">
        <v>630</v>
      </c>
      <c r="C554" s="1257">
        <v>82</v>
      </c>
      <c r="D554" s="1257">
        <v>75</v>
      </c>
      <c r="E554" s="1257">
        <v>71</v>
      </c>
      <c r="F554" s="1257">
        <v>51</v>
      </c>
      <c r="G554" s="1257">
        <v>66</v>
      </c>
      <c r="H554" s="1257">
        <v>66</v>
      </c>
      <c r="I554" s="1257">
        <v>68</v>
      </c>
      <c r="J554" s="1257">
        <v>66</v>
      </c>
      <c r="K554" s="1257">
        <v>67</v>
      </c>
      <c r="L554" s="1257">
        <v>77</v>
      </c>
      <c r="M554" s="1257">
        <v>84</v>
      </c>
      <c r="N554" s="1258">
        <v>88</v>
      </c>
    </row>
    <row r="555" spans="1:14">
      <c r="A555" s="1120"/>
      <c r="B555" s="1203" t="s">
        <v>631</v>
      </c>
      <c r="C555" s="1257">
        <v>25</v>
      </c>
      <c r="D555" s="1257">
        <v>15</v>
      </c>
      <c r="E555" s="1257">
        <v>18</v>
      </c>
      <c r="F555" s="1257">
        <v>11</v>
      </c>
      <c r="G555" s="1257">
        <v>13</v>
      </c>
      <c r="H555" s="1257">
        <v>15</v>
      </c>
      <c r="I555" s="1257">
        <v>10</v>
      </c>
      <c r="J555" s="1257">
        <v>18</v>
      </c>
      <c r="K555" s="1257">
        <v>8</v>
      </c>
      <c r="L555" s="1257">
        <v>13</v>
      </c>
      <c r="M555" s="1257">
        <v>21</v>
      </c>
      <c r="N555" s="1258">
        <v>27</v>
      </c>
    </row>
    <row r="556" spans="1:14">
      <c r="A556" s="1120">
        <v>1982</v>
      </c>
      <c r="B556" s="1203" t="s">
        <v>630</v>
      </c>
      <c r="C556" s="1257">
        <v>88</v>
      </c>
      <c r="D556" s="1257">
        <v>92</v>
      </c>
      <c r="E556" s="1257">
        <v>95</v>
      </c>
      <c r="F556" s="1257">
        <v>87</v>
      </c>
      <c r="G556" s="1257">
        <v>83</v>
      </c>
      <c r="H556" s="1257">
        <v>78</v>
      </c>
      <c r="I556" s="1257">
        <v>83</v>
      </c>
      <c r="J556" s="1257">
        <v>84</v>
      </c>
      <c r="K556" s="1257">
        <v>81</v>
      </c>
      <c r="L556" s="1257">
        <v>87</v>
      </c>
      <c r="M556" s="1257">
        <v>90</v>
      </c>
      <c r="N556" s="1258">
        <v>93</v>
      </c>
    </row>
    <row r="557" spans="1:14">
      <c r="A557" s="1120"/>
      <c r="B557" s="1203" t="s">
        <v>631</v>
      </c>
      <c r="C557" s="1257">
        <v>28</v>
      </c>
      <c r="D557" s="1257">
        <v>44</v>
      </c>
      <c r="E557" s="1257">
        <v>37</v>
      </c>
      <c r="F557" s="1257">
        <v>19</v>
      </c>
      <c r="G557" s="1257">
        <v>17</v>
      </c>
      <c r="H557" s="1257">
        <v>14</v>
      </c>
      <c r="I557" s="1257">
        <v>12</v>
      </c>
      <c r="J557" s="1257">
        <v>20</v>
      </c>
      <c r="K557" s="1257">
        <v>19</v>
      </c>
      <c r="L557" s="1257">
        <v>17</v>
      </c>
      <c r="M557" s="1257">
        <v>27</v>
      </c>
      <c r="N557" s="1258">
        <v>41</v>
      </c>
    </row>
    <row r="558" spans="1:14">
      <c r="A558" s="1120">
        <v>1983</v>
      </c>
      <c r="B558" s="1203" t="s">
        <v>630</v>
      </c>
      <c r="C558" s="1257">
        <v>93</v>
      </c>
      <c r="D558" s="1257">
        <v>92</v>
      </c>
      <c r="E558" s="1257">
        <v>91</v>
      </c>
      <c r="F558" s="1257">
        <v>85</v>
      </c>
      <c r="G558" s="1257">
        <v>78</v>
      </c>
      <c r="H558" s="1257">
        <v>80</v>
      </c>
      <c r="I558" s="1257">
        <v>76</v>
      </c>
      <c r="J558" s="1257">
        <v>73</v>
      </c>
      <c r="K558" s="1257">
        <v>83</v>
      </c>
      <c r="L558" s="1257">
        <v>79</v>
      </c>
      <c r="M558" s="1257">
        <v>86</v>
      </c>
      <c r="N558" s="1258">
        <v>90</v>
      </c>
    </row>
    <row r="559" spans="1:14">
      <c r="A559" s="1120"/>
      <c r="B559" s="1203" t="s">
        <v>631</v>
      </c>
      <c r="C559" s="1257">
        <v>31</v>
      </c>
      <c r="D559" s="1257">
        <v>28</v>
      </c>
      <c r="E559" s="1257">
        <v>23</v>
      </c>
      <c r="F559" s="1257">
        <v>21</v>
      </c>
      <c r="G559" s="1257">
        <v>18</v>
      </c>
      <c r="H559" s="1257">
        <v>10</v>
      </c>
      <c r="I559" s="1257">
        <v>13</v>
      </c>
      <c r="J559" s="1257">
        <v>23</v>
      </c>
      <c r="K559" s="1257">
        <v>13</v>
      </c>
      <c r="L559" s="1257">
        <v>11</v>
      </c>
      <c r="M559" s="1257">
        <v>16</v>
      </c>
      <c r="N559" s="1258">
        <v>25</v>
      </c>
    </row>
    <row r="560" spans="1:14">
      <c r="A560" s="1120">
        <v>1984</v>
      </c>
      <c r="B560" s="1203" t="s">
        <v>630</v>
      </c>
      <c r="C560" s="1257">
        <v>88</v>
      </c>
      <c r="D560" s="1257">
        <v>82</v>
      </c>
      <c r="E560" s="1257">
        <v>78</v>
      </c>
      <c r="F560" s="1257">
        <v>68</v>
      </c>
      <c r="G560" s="1257">
        <v>69</v>
      </c>
      <c r="H560" s="1257">
        <v>85</v>
      </c>
      <c r="I560" s="1257">
        <v>67</v>
      </c>
      <c r="J560" s="1257">
        <v>84</v>
      </c>
      <c r="K560" s="1257">
        <v>76</v>
      </c>
      <c r="L560" s="1257">
        <v>85</v>
      </c>
      <c r="M560" s="1257">
        <v>89</v>
      </c>
      <c r="N560" s="1258">
        <v>96</v>
      </c>
    </row>
    <row r="561" spans="1:14">
      <c r="A561" s="1120"/>
      <c r="B561" s="1203" t="s">
        <v>631</v>
      </c>
      <c r="C561" s="1257">
        <v>22</v>
      </c>
      <c r="D561" s="1257">
        <v>18</v>
      </c>
      <c r="E561" s="1257">
        <v>17</v>
      </c>
      <c r="F561" s="1257">
        <v>11</v>
      </c>
      <c r="G561" s="1257">
        <v>14</v>
      </c>
      <c r="H561" s="1257">
        <v>11</v>
      </c>
      <c r="I561" s="1257">
        <v>15</v>
      </c>
      <c r="J561" s="1257">
        <v>17</v>
      </c>
      <c r="K561" s="1257">
        <v>19</v>
      </c>
      <c r="L561" s="1257">
        <v>14</v>
      </c>
      <c r="M561" s="1257">
        <v>21</v>
      </c>
      <c r="N561" s="1258">
        <v>27</v>
      </c>
    </row>
    <row r="562" spans="1:14">
      <c r="A562" s="1120">
        <v>1985</v>
      </c>
      <c r="B562" s="1203" t="s">
        <v>630</v>
      </c>
      <c r="C562" s="1257">
        <v>94</v>
      </c>
      <c r="D562" s="1257">
        <v>93</v>
      </c>
      <c r="E562" s="1257">
        <v>78</v>
      </c>
      <c r="F562" s="1257">
        <v>81</v>
      </c>
      <c r="G562" s="1257">
        <v>71</v>
      </c>
      <c r="H562" s="1257">
        <v>68</v>
      </c>
      <c r="I562" s="1257">
        <v>63</v>
      </c>
      <c r="J562" s="1257">
        <v>53</v>
      </c>
      <c r="K562" s="1257">
        <v>68</v>
      </c>
      <c r="L562" s="1257">
        <v>79</v>
      </c>
      <c r="M562" s="1257">
        <v>83</v>
      </c>
      <c r="N562" s="1258">
        <v>85</v>
      </c>
    </row>
    <row r="563" spans="1:14">
      <c r="A563" s="1120"/>
      <c r="B563" s="1203" t="s">
        <v>631</v>
      </c>
      <c r="C563" s="1257">
        <v>30</v>
      </c>
      <c r="D563" s="1257">
        <v>19</v>
      </c>
      <c r="E563" s="1257">
        <v>13</v>
      </c>
      <c r="F563" s="1257">
        <v>11</v>
      </c>
      <c r="G563" s="1257">
        <v>11</v>
      </c>
      <c r="H563" s="1257">
        <v>4</v>
      </c>
      <c r="I563" s="1257">
        <v>11</v>
      </c>
      <c r="J563" s="1257">
        <v>12</v>
      </c>
      <c r="K563" s="1257">
        <v>8</v>
      </c>
      <c r="L563" s="1257">
        <v>10</v>
      </c>
      <c r="M563" s="1257">
        <v>17</v>
      </c>
      <c r="N563" s="1258">
        <v>23</v>
      </c>
    </row>
    <row r="564" spans="1:14">
      <c r="A564" s="1120">
        <v>1986</v>
      </c>
      <c r="B564" s="1203" t="s">
        <v>630</v>
      </c>
      <c r="C564" s="1257">
        <v>91</v>
      </c>
      <c r="D564" s="1257">
        <v>89</v>
      </c>
      <c r="E564" s="1257">
        <v>86</v>
      </c>
      <c r="F564" s="1257">
        <v>71</v>
      </c>
      <c r="G564" s="1257">
        <v>54</v>
      </c>
      <c r="H564" s="1257">
        <v>77</v>
      </c>
      <c r="I564" s="1257">
        <v>60</v>
      </c>
      <c r="J564" s="1257">
        <v>62</v>
      </c>
      <c r="K564" s="1257">
        <v>63</v>
      </c>
      <c r="L564" s="1257">
        <v>78</v>
      </c>
      <c r="M564" s="1257">
        <v>84</v>
      </c>
      <c r="N564" s="1258">
        <v>87</v>
      </c>
    </row>
    <row r="565" spans="1:14">
      <c r="A565" s="1120"/>
      <c r="B565" s="1203" t="s">
        <v>631</v>
      </c>
      <c r="C565" s="1257">
        <v>20</v>
      </c>
      <c r="D565" s="1257">
        <v>24</v>
      </c>
      <c r="E565" s="1257">
        <v>13</v>
      </c>
      <c r="F565" s="1257">
        <v>12</v>
      </c>
      <c r="G565" s="1257">
        <v>8</v>
      </c>
      <c r="H565" s="1257">
        <v>12</v>
      </c>
      <c r="I565" s="1257">
        <v>8</v>
      </c>
      <c r="J565" s="1257">
        <v>17</v>
      </c>
      <c r="K565" s="1257">
        <v>12</v>
      </c>
      <c r="L565" s="1257">
        <v>7</v>
      </c>
      <c r="M565" s="1257">
        <v>20</v>
      </c>
      <c r="N565" s="1258">
        <v>28</v>
      </c>
    </row>
    <row r="566" spans="1:14">
      <c r="A566" s="1120">
        <v>1987</v>
      </c>
      <c r="B566" s="1203" t="s">
        <v>630</v>
      </c>
      <c r="C566" s="1257">
        <v>87</v>
      </c>
      <c r="D566" s="1257">
        <v>84</v>
      </c>
      <c r="E566" s="1257">
        <v>70</v>
      </c>
      <c r="F566" s="1257">
        <v>69</v>
      </c>
      <c r="G566" s="1257">
        <v>56</v>
      </c>
      <c r="H566" s="1257">
        <v>74</v>
      </c>
      <c r="I566" s="1257">
        <v>55</v>
      </c>
      <c r="J566" s="1257">
        <v>67</v>
      </c>
      <c r="K566" s="1257">
        <v>70</v>
      </c>
      <c r="L566" s="1257">
        <v>66</v>
      </c>
      <c r="M566" s="1257">
        <v>85</v>
      </c>
      <c r="N566" s="1258">
        <v>90</v>
      </c>
    </row>
    <row r="567" spans="1:14">
      <c r="A567" s="1120"/>
      <c r="B567" s="1203" t="s">
        <v>631</v>
      </c>
      <c r="C567" s="1257">
        <v>16</v>
      </c>
      <c r="D567" s="1257">
        <v>19</v>
      </c>
      <c r="E567" s="1257">
        <v>23</v>
      </c>
      <c r="F567" s="1257">
        <v>12</v>
      </c>
      <c r="G567" s="1257">
        <v>12</v>
      </c>
      <c r="H567" s="1257">
        <v>9</v>
      </c>
      <c r="I567" s="1257">
        <v>12</v>
      </c>
      <c r="J567" s="1257">
        <v>18</v>
      </c>
      <c r="K567" s="1257">
        <v>15</v>
      </c>
      <c r="L567" s="1257">
        <v>15</v>
      </c>
      <c r="M567" s="1257">
        <v>24</v>
      </c>
      <c r="N567" s="1258">
        <v>41</v>
      </c>
    </row>
    <row r="568" spans="1:14">
      <c r="A568" s="1120">
        <v>1988</v>
      </c>
      <c r="B568" s="1203" t="s">
        <v>630</v>
      </c>
      <c r="C568" s="1252">
        <v>88</v>
      </c>
      <c r="D568" s="1252">
        <v>86</v>
      </c>
      <c r="E568" s="1252">
        <v>86</v>
      </c>
      <c r="F568" s="1252">
        <v>65</v>
      </c>
      <c r="G568" s="1252">
        <v>66</v>
      </c>
      <c r="H568" s="1252">
        <v>68</v>
      </c>
      <c r="I568" s="1252">
        <v>69</v>
      </c>
      <c r="J568" s="1252">
        <v>73</v>
      </c>
      <c r="K568" s="1252">
        <v>71</v>
      </c>
      <c r="L568" s="1252">
        <v>71</v>
      </c>
      <c r="M568" s="1252">
        <v>91</v>
      </c>
      <c r="N568" s="1175">
        <v>92</v>
      </c>
    </row>
    <row r="569" spans="1:14">
      <c r="A569" s="1120"/>
      <c r="B569" s="1203" t="s">
        <v>631</v>
      </c>
      <c r="C569" s="1252">
        <v>36</v>
      </c>
      <c r="D569" s="1252">
        <v>45</v>
      </c>
      <c r="E569" s="1252">
        <v>28</v>
      </c>
      <c r="F569" s="1252">
        <v>17</v>
      </c>
      <c r="G569" s="1252">
        <v>7</v>
      </c>
      <c r="H569" s="1252">
        <v>10</v>
      </c>
      <c r="I569" s="1252">
        <v>22</v>
      </c>
      <c r="J569" s="1252">
        <v>17</v>
      </c>
      <c r="K569" s="1252">
        <v>15</v>
      </c>
      <c r="L569" s="1252">
        <v>10</v>
      </c>
      <c r="M569" s="1252">
        <v>22</v>
      </c>
      <c r="N569" s="1175">
        <v>28</v>
      </c>
    </row>
    <row r="570" spans="1:14">
      <c r="A570" s="1120">
        <v>1989</v>
      </c>
      <c r="B570" s="1203" t="s">
        <v>630</v>
      </c>
      <c r="C570" s="1252">
        <v>92</v>
      </c>
      <c r="D570" s="1252">
        <v>88</v>
      </c>
      <c r="E570" s="1252">
        <v>82</v>
      </c>
      <c r="F570" s="1252">
        <v>77</v>
      </c>
      <c r="G570" s="1252">
        <v>63</v>
      </c>
      <c r="H570" s="1252">
        <v>64</v>
      </c>
      <c r="I570" s="1252">
        <v>57</v>
      </c>
      <c r="J570" s="1252">
        <v>58</v>
      </c>
      <c r="K570" s="1252">
        <v>56</v>
      </c>
      <c r="L570" s="1252">
        <v>69</v>
      </c>
      <c r="M570" s="1252">
        <v>81</v>
      </c>
      <c r="N570" s="1175">
        <v>89</v>
      </c>
    </row>
    <row r="571" spans="1:14">
      <c r="A571" s="1120"/>
      <c r="B571" s="1203" t="s">
        <v>631</v>
      </c>
      <c r="C571" s="1252">
        <v>28</v>
      </c>
      <c r="D571" s="1252">
        <v>29</v>
      </c>
      <c r="E571" s="1252">
        <v>23</v>
      </c>
      <c r="F571" s="1252">
        <v>22</v>
      </c>
      <c r="G571" s="1252">
        <v>17</v>
      </c>
      <c r="H571" s="1252">
        <v>22</v>
      </c>
      <c r="I571" s="1252">
        <v>26</v>
      </c>
      <c r="J571" s="1252">
        <v>22</v>
      </c>
      <c r="K571" s="1252">
        <v>23</v>
      </c>
      <c r="L571" s="1252">
        <v>23</v>
      </c>
      <c r="M571" s="1252">
        <v>29</v>
      </c>
      <c r="N571" s="1175">
        <v>41</v>
      </c>
    </row>
    <row r="572" spans="1:14">
      <c r="A572" s="1120">
        <v>1990</v>
      </c>
      <c r="B572" s="1203" t="s">
        <v>630</v>
      </c>
      <c r="C572" s="1252">
        <v>91</v>
      </c>
      <c r="D572" s="1252">
        <v>90</v>
      </c>
      <c r="E572" s="1252">
        <v>82</v>
      </c>
      <c r="F572" s="1252">
        <v>69</v>
      </c>
      <c r="G572" s="1252">
        <v>57</v>
      </c>
      <c r="H572" s="1252">
        <v>69</v>
      </c>
      <c r="I572" s="1252">
        <v>55</v>
      </c>
      <c r="J572" s="1252">
        <v>72</v>
      </c>
      <c r="K572" s="1252">
        <v>81</v>
      </c>
      <c r="L572" s="1252">
        <v>76</v>
      </c>
      <c r="M572" s="1252">
        <v>84</v>
      </c>
      <c r="N572" s="1175">
        <v>88</v>
      </c>
    </row>
    <row r="573" spans="1:14">
      <c r="A573" s="1120"/>
      <c r="B573" s="1203" t="s">
        <v>631</v>
      </c>
      <c r="C573" s="1252">
        <v>37</v>
      </c>
      <c r="D573" s="1252">
        <v>39</v>
      </c>
      <c r="E573" s="1252">
        <v>23</v>
      </c>
      <c r="F573" s="1252">
        <v>25</v>
      </c>
      <c r="G573" s="1252">
        <v>18</v>
      </c>
      <c r="H573" s="1252">
        <v>19</v>
      </c>
      <c r="I573" s="1252">
        <v>22</v>
      </c>
      <c r="J573" s="1252">
        <v>24</v>
      </c>
      <c r="K573" s="1252">
        <v>22</v>
      </c>
      <c r="L573" s="1252">
        <v>20</v>
      </c>
      <c r="M573" s="1252">
        <v>27</v>
      </c>
      <c r="N573" s="1175">
        <v>30</v>
      </c>
    </row>
    <row r="574" spans="1:14">
      <c r="A574" s="1120">
        <v>1991</v>
      </c>
      <c r="B574" s="1203" t="s">
        <v>630</v>
      </c>
      <c r="C574" s="1252">
        <v>85</v>
      </c>
      <c r="D574" s="1252">
        <v>81</v>
      </c>
      <c r="E574" s="1252">
        <v>85</v>
      </c>
      <c r="F574" s="1252">
        <v>72</v>
      </c>
      <c r="G574" s="1252">
        <v>76</v>
      </c>
      <c r="H574" s="1252">
        <v>72</v>
      </c>
      <c r="I574" s="1252">
        <v>81</v>
      </c>
      <c r="J574" s="1252">
        <v>80</v>
      </c>
      <c r="K574" s="1252">
        <v>78</v>
      </c>
      <c r="L574" s="1252">
        <v>88</v>
      </c>
      <c r="M574" s="1252">
        <v>95</v>
      </c>
      <c r="N574" s="1175">
        <v>94</v>
      </c>
    </row>
    <row r="575" spans="1:14">
      <c r="A575" s="1120"/>
      <c r="B575" s="1203" t="s">
        <v>631</v>
      </c>
      <c r="C575" s="1252">
        <v>34</v>
      </c>
      <c r="D575" s="1252">
        <v>29</v>
      </c>
      <c r="E575" s="1252">
        <v>31</v>
      </c>
      <c r="F575" s="1252">
        <v>22</v>
      </c>
      <c r="G575" s="1252">
        <v>21</v>
      </c>
      <c r="H575" s="1252">
        <v>22</v>
      </c>
      <c r="I575" s="1252">
        <v>26</v>
      </c>
      <c r="J575" s="1252">
        <v>32</v>
      </c>
      <c r="K575" s="1252">
        <v>34</v>
      </c>
      <c r="L575" s="1252">
        <v>26</v>
      </c>
      <c r="M575" s="1252">
        <v>29</v>
      </c>
      <c r="N575" s="1175">
        <v>41</v>
      </c>
    </row>
    <row r="576" spans="1:14">
      <c r="A576" s="1120">
        <v>1992</v>
      </c>
      <c r="B576" s="1203" t="s">
        <v>630</v>
      </c>
      <c r="C576" s="1252">
        <v>95</v>
      </c>
      <c r="D576" s="1252">
        <v>96</v>
      </c>
      <c r="E576" s="1252">
        <v>83</v>
      </c>
      <c r="F576" s="1252">
        <v>73</v>
      </c>
      <c r="G576" s="1252">
        <v>45</v>
      </c>
      <c r="H576" s="1252">
        <v>46</v>
      </c>
      <c r="I576" s="1252">
        <v>69</v>
      </c>
      <c r="J576" s="1252">
        <v>75</v>
      </c>
      <c r="K576" s="1252">
        <v>65</v>
      </c>
      <c r="L576" s="1252">
        <v>84</v>
      </c>
      <c r="M576" s="1252">
        <v>83</v>
      </c>
      <c r="N576" s="1175">
        <v>90</v>
      </c>
    </row>
    <row r="577" spans="1:14">
      <c r="A577" s="1120"/>
      <c r="B577" s="1203" t="s">
        <v>631</v>
      </c>
      <c r="C577" s="1252">
        <v>46</v>
      </c>
      <c r="D577" s="1252">
        <v>36</v>
      </c>
      <c r="E577" s="1252">
        <v>24</v>
      </c>
      <c r="F577" s="1252">
        <v>25</v>
      </c>
      <c r="G577" s="1252">
        <v>19</v>
      </c>
      <c r="H577" s="1252">
        <v>14</v>
      </c>
      <c r="I577" s="1252">
        <v>18</v>
      </c>
      <c r="J577" s="1252">
        <v>24</v>
      </c>
      <c r="K577" s="1252">
        <v>21</v>
      </c>
      <c r="L577" s="1252">
        <v>24</v>
      </c>
      <c r="M577" s="1252">
        <v>28</v>
      </c>
      <c r="N577" s="1175">
        <v>36</v>
      </c>
    </row>
    <row r="578" spans="1:14">
      <c r="A578" s="1120">
        <v>1993</v>
      </c>
      <c r="B578" s="1203" t="s">
        <v>630</v>
      </c>
      <c r="C578" s="1252">
        <v>97</v>
      </c>
      <c r="D578" s="1252">
        <v>95</v>
      </c>
      <c r="E578" s="1252">
        <v>83</v>
      </c>
      <c r="F578" s="1252">
        <v>75</v>
      </c>
      <c r="G578" s="1252">
        <v>73</v>
      </c>
      <c r="H578" s="1252">
        <v>60</v>
      </c>
      <c r="I578" s="1252">
        <v>63</v>
      </c>
      <c r="J578" s="1252">
        <v>60</v>
      </c>
      <c r="K578" s="1252">
        <v>75</v>
      </c>
      <c r="L578" s="1252">
        <v>62</v>
      </c>
      <c r="M578" s="1252">
        <v>83</v>
      </c>
      <c r="N578" s="1175">
        <v>90</v>
      </c>
    </row>
    <row r="579" spans="1:14">
      <c r="A579" s="1120"/>
      <c r="B579" s="1203" t="s">
        <v>631</v>
      </c>
      <c r="C579" s="1252">
        <v>46</v>
      </c>
      <c r="D579" s="1252">
        <v>39</v>
      </c>
      <c r="E579" s="1252">
        <v>27</v>
      </c>
      <c r="F579" s="1252">
        <v>25</v>
      </c>
      <c r="G579" s="1252">
        <v>22</v>
      </c>
      <c r="H579" s="1252">
        <v>15</v>
      </c>
      <c r="I579" s="1252">
        <v>18</v>
      </c>
      <c r="J579" s="1252">
        <v>19</v>
      </c>
      <c r="K579" s="1252">
        <v>23</v>
      </c>
      <c r="L579" s="1252">
        <v>15</v>
      </c>
      <c r="M579" s="1252">
        <v>24</v>
      </c>
      <c r="N579" s="1175">
        <v>27</v>
      </c>
    </row>
    <row r="580" spans="1:14">
      <c r="A580" s="1259" t="s">
        <v>734</v>
      </c>
      <c r="B580" s="1228"/>
      <c r="C580" s="1199"/>
      <c r="D580" s="1199"/>
      <c r="E580" s="1199"/>
      <c r="F580" s="1199"/>
      <c r="G580" s="1199"/>
      <c r="H580" s="1199"/>
      <c r="I580" s="1199"/>
      <c r="J580" s="1199"/>
      <c r="K580" s="1199"/>
      <c r="L580" s="1199"/>
      <c r="M580" s="1199"/>
      <c r="N580" s="1125"/>
    </row>
    <row r="581" spans="1:14" ht="15.75">
      <c r="A581" s="1259"/>
      <c r="B581" s="1193"/>
      <c r="C581" s="1193"/>
      <c r="D581" s="1193"/>
      <c r="E581" s="1193"/>
      <c r="F581" s="1193"/>
      <c r="G581" s="1208"/>
      <c r="H581" s="1208"/>
      <c r="I581" s="1208"/>
      <c r="J581" s="1208"/>
      <c r="K581" s="1193"/>
    </row>
    <row r="582" spans="1:14" ht="15.75">
      <c r="A582" s="1259"/>
      <c r="B582" s="1193"/>
      <c r="C582" s="1193"/>
      <c r="D582" s="1193"/>
      <c r="E582" s="1193"/>
      <c r="F582" s="1193"/>
      <c r="G582" s="1208"/>
      <c r="H582" s="1208"/>
      <c r="I582" s="1208"/>
      <c r="J582" s="1208"/>
      <c r="K582" s="1116" t="s">
        <v>600</v>
      </c>
      <c r="M582" s="1116" t="s">
        <v>705</v>
      </c>
    </row>
    <row r="583" spans="1:14" ht="18">
      <c r="A583" s="1165" t="s">
        <v>145</v>
      </c>
      <c r="C583" s="1165"/>
      <c r="D583" s="1165"/>
      <c r="E583" s="1165"/>
      <c r="F583" s="1165"/>
      <c r="G583" s="1165"/>
      <c r="H583" s="1165"/>
      <c r="I583" s="1165"/>
      <c r="J583" s="1165"/>
      <c r="K583" s="1116" t="s">
        <v>603</v>
      </c>
      <c r="M583" s="1116" t="s">
        <v>706</v>
      </c>
      <c r="N583" s="1165"/>
    </row>
    <row r="584" spans="1:14">
      <c r="A584" s="1260"/>
      <c r="B584" s="1260"/>
      <c r="C584" s="1260"/>
      <c r="D584" s="1260"/>
      <c r="E584" s="1260"/>
      <c r="F584" s="1260"/>
      <c r="G584" s="1260"/>
      <c r="H584" s="1260"/>
      <c r="I584" s="1260"/>
      <c r="J584" s="1260"/>
      <c r="K584" s="1116" t="s">
        <v>707</v>
      </c>
      <c r="M584" s="1116" t="s">
        <v>708</v>
      </c>
      <c r="N584" s="1260"/>
    </row>
    <row r="585" spans="1:14" ht="15.75">
      <c r="A585" s="1256" t="s">
        <v>735</v>
      </c>
      <c r="B585" s="1256"/>
      <c r="C585" s="1256"/>
      <c r="D585" s="1256"/>
      <c r="E585" s="1256"/>
      <c r="F585" s="1256"/>
      <c r="G585" s="1256"/>
      <c r="H585" s="1256"/>
      <c r="I585" s="1256"/>
      <c r="J585" s="1256"/>
      <c r="K585" s="1256"/>
      <c r="L585" s="1256"/>
      <c r="M585" s="1256"/>
      <c r="N585" s="1256"/>
    </row>
    <row r="586" spans="1:14">
      <c r="A586" s="1130" t="s">
        <v>0</v>
      </c>
      <c r="B586" s="1195" t="s">
        <v>629</v>
      </c>
      <c r="C586" s="1195" t="s">
        <v>608</v>
      </c>
      <c r="D586" s="1195" t="s">
        <v>609</v>
      </c>
      <c r="E586" s="1195" t="s">
        <v>610</v>
      </c>
      <c r="F586" s="1195" t="s">
        <v>611</v>
      </c>
      <c r="G586" s="1195" t="s">
        <v>612</v>
      </c>
      <c r="H586" s="1195" t="s">
        <v>613</v>
      </c>
      <c r="I586" s="1195" t="s">
        <v>614</v>
      </c>
      <c r="J586" s="1195" t="s">
        <v>615</v>
      </c>
      <c r="K586" s="1195" t="s">
        <v>616</v>
      </c>
      <c r="L586" s="1195" t="s">
        <v>617</v>
      </c>
      <c r="M586" s="1195" t="s">
        <v>618</v>
      </c>
      <c r="N586" s="1229" t="s">
        <v>619</v>
      </c>
    </row>
    <row r="587" spans="1:14">
      <c r="A587" s="1120">
        <v>1994</v>
      </c>
      <c r="B587" s="1203" t="s">
        <v>630</v>
      </c>
      <c r="C587" s="1253" t="s">
        <v>99</v>
      </c>
      <c r="D587" s="1253" t="s">
        <v>99</v>
      </c>
      <c r="E587" s="1253" t="s">
        <v>99</v>
      </c>
      <c r="F587" s="1253" t="s">
        <v>99</v>
      </c>
      <c r="G587" s="1252">
        <v>49.838709677419352</v>
      </c>
      <c r="H587" s="1252">
        <v>57.5</v>
      </c>
      <c r="I587" s="1252">
        <v>69.806451612903231</v>
      </c>
      <c r="J587" s="1252">
        <v>59.677419354838712</v>
      </c>
      <c r="K587" s="1252">
        <v>65.36666666666666</v>
      </c>
      <c r="L587" s="1252">
        <v>62.87096774193548</v>
      </c>
      <c r="M587" s="1252">
        <v>74.2</v>
      </c>
      <c r="N587" s="1175">
        <v>78.677419354838705</v>
      </c>
    </row>
    <row r="588" spans="1:14">
      <c r="A588" s="1120"/>
      <c r="B588" s="1203" t="s">
        <v>631</v>
      </c>
      <c r="C588" s="1253" t="s">
        <v>99</v>
      </c>
      <c r="D588" s="1253" t="s">
        <v>99</v>
      </c>
      <c r="E588" s="1253" t="s">
        <v>99</v>
      </c>
      <c r="F588" s="1253" t="s">
        <v>99</v>
      </c>
      <c r="G588" s="1252">
        <v>11.516129032258064</v>
      </c>
      <c r="H588" s="1252">
        <v>9.6999999999999993</v>
      </c>
      <c r="I588" s="1252">
        <v>17.35483870967742</v>
      </c>
      <c r="J588" s="1252">
        <v>17.612903225806452</v>
      </c>
      <c r="K588" s="1252">
        <v>13.9</v>
      </c>
      <c r="L588" s="1252">
        <v>18.129032258064516</v>
      </c>
      <c r="M588" s="1252">
        <v>27.366666666666667</v>
      </c>
      <c r="N588" s="1175">
        <v>31.93548387096774</v>
      </c>
    </row>
    <row r="589" spans="1:14">
      <c r="A589" s="1120">
        <v>1995</v>
      </c>
      <c r="B589" s="1203" t="s">
        <v>630</v>
      </c>
      <c r="C589" s="1252">
        <v>87.774193548387103</v>
      </c>
      <c r="D589" s="1252">
        <v>80.857142857142861</v>
      </c>
      <c r="E589" s="1252">
        <v>87.258064516129039</v>
      </c>
      <c r="F589" s="1252">
        <v>57.333333333333336</v>
      </c>
      <c r="G589" s="1252">
        <v>49.064516129032256</v>
      </c>
      <c r="H589" s="1252">
        <v>63.43333333333333</v>
      </c>
      <c r="I589" s="1252">
        <v>80.612903225806448</v>
      </c>
      <c r="J589" s="1252">
        <v>56.935483870967744</v>
      </c>
      <c r="K589" s="1252">
        <v>66.2</v>
      </c>
      <c r="L589" s="1252">
        <v>66.774193548387103</v>
      </c>
      <c r="M589" s="1252">
        <v>78.400000000000006</v>
      </c>
      <c r="N589" s="1175">
        <v>88.290322580645167</v>
      </c>
    </row>
    <row r="590" spans="1:14">
      <c r="A590" s="1120"/>
      <c r="B590" s="1203" t="s">
        <v>631</v>
      </c>
      <c r="C590" s="1252">
        <v>35.225806451612904</v>
      </c>
      <c r="D590" s="1252">
        <v>29.392857142857142</v>
      </c>
      <c r="E590" s="1252">
        <v>32.806451612903224</v>
      </c>
      <c r="F590" s="1252">
        <v>14.966666666666667</v>
      </c>
      <c r="G590" s="1252">
        <v>10.193548387096774</v>
      </c>
      <c r="H590" s="1252">
        <v>9.1333333333333329</v>
      </c>
      <c r="I590" s="1252">
        <v>25.193548387096776</v>
      </c>
      <c r="J590" s="1252">
        <v>18.903225806451612</v>
      </c>
      <c r="K590" s="1252">
        <v>14.333333333333334</v>
      </c>
      <c r="L590" s="1252">
        <v>15.96774193548387</v>
      </c>
      <c r="M590" s="1252">
        <v>24.133333333333333</v>
      </c>
      <c r="N590" s="1175">
        <v>47.806451612903224</v>
      </c>
    </row>
    <row r="591" spans="1:14">
      <c r="A591" s="1120">
        <v>1996</v>
      </c>
      <c r="B591" s="1203" t="s">
        <v>630</v>
      </c>
      <c r="C591" s="1252">
        <v>45.70967741935484</v>
      </c>
      <c r="D591" s="1252">
        <v>32.862068965517238</v>
      </c>
      <c r="E591" s="1252">
        <v>36.548387096774192</v>
      </c>
      <c r="F591" s="1252">
        <v>15.466666666666667</v>
      </c>
      <c r="G591" s="1252">
        <v>11.774193548387096</v>
      </c>
      <c r="H591" s="1252">
        <v>17.7</v>
      </c>
      <c r="I591" s="1252">
        <v>12.67741935483871</v>
      </c>
      <c r="J591" s="1252">
        <v>17.258064516129032</v>
      </c>
      <c r="K591" s="1252">
        <v>18.399999999999999</v>
      </c>
      <c r="L591" s="1252">
        <v>16.129032258064516</v>
      </c>
      <c r="M591" s="1252">
        <v>26.5</v>
      </c>
      <c r="N591" s="1175">
        <v>32</v>
      </c>
    </row>
    <row r="592" spans="1:14">
      <c r="A592" s="1120"/>
      <c r="B592" s="1203" t="s">
        <v>631</v>
      </c>
      <c r="C592" s="1252">
        <v>45.70967741935484</v>
      </c>
      <c r="D592" s="1252">
        <v>32.862068965517238</v>
      </c>
      <c r="E592" s="1252">
        <v>36.548387096774192</v>
      </c>
      <c r="F592" s="1252">
        <v>15.466666666666667</v>
      </c>
      <c r="G592" s="1252">
        <v>11.774193548387096</v>
      </c>
      <c r="H592" s="1252">
        <v>17.7</v>
      </c>
      <c r="I592" s="1252">
        <v>12.67741935483871</v>
      </c>
      <c r="J592" s="1252">
        <v>17.258064516129032</v>
      </c>
      <c r="K592" s="1252">
        <v>18.399999999999999</v>
      </c>
      <c r="L592" s="1252">
        <v>16.129032258064516</v>
      </c>
      <c r="M592" s="1252">
        <v>26.5</v>
      </c>
      <c r="N592" s="1175">
        <v>32</v>
      </c>
    </row>
    <row r="593" spans="1:14">
      <c r="A593" s="1120">
        <v>1997</v>
      </c>
      <c r="B593" s="1203" t="s">
        <v>630</v>
      </c>
      <c r="C593" s="1252">
        <v>90.225806451612897</v>
      </c>
      <c r="D593" s="1252">
        <v>83.214285714285708</v>
      </c>
      <c r="E593" s="1252">
        <v>85.096774193548384</v>
      </c>
      <c r="F593" s="1252">
        <v>75.36666666666666</v>
      </c>
      <c r="G593" s="1252">
        <v>51.774193548387096</v>
      </c>
      <c r="H593" s="1252">
        <v>60.633333333333333</v>
      </c>
      <c r="I593" s="1252">
        <v>73.387096774193552</v>
      </c>
      <c r="J593" s="1252">
        <v>77.903225806451616</v>
      </c>
      <c r="K593" s="1252">
        <v>70.099999999999994</v>
      </c>
      <c r="L593" s="1252">
        <v>73.709677419354833</v>
      </c>
      <c r="M593" s="1252">
        <v>83.733333333333334</v>
      </c>
      <c r="N593" s="1175">
        <v>87.870967741935488</v>
      </c>
    </row>
    <row r="594" spans="1:14">
      <c r="A594" s="1120"/>
      <c r="B594" s="1203" t="s">
        <v>631</v>
      </c>
      <c r="C594" s="1252">
        <v>37.12903225806452</v>
      </c>
      <c r="D594" s="1252">
        <v>31.071428571428573</v>
      </c>
      <c r="E594" s="1252">
        <v>36.87096774193548</v>
      </c>
      <c r="F594" s="1252">
        <v>24.933333333333334</v>
      </c>
      <c r="G594" s="1252">
        <v>11.225806451612904</v>
      </c>
      <c r="H594" s="1252">
        <v>13.866666666666667</v>
      </c>
      <c r="I594" s="1252">
        <v>19.870967741935484</v>
      </c>
      <c r="J594" s="1252">
        <v>17.580645161290324</v>
      </c>
      <c r="K594" s="1252">
        <v>13.9</v>
      </c>
      <c r="L594" s="1252">
        <v>21.387096774193548</v>
      </c>
      <c r="M594" s="1252">
        <v>39.533333333333331</v>
      </c>
      <c r="N594" s="1175">
        <v>43.29032258064516</v>
      </c>
    </row>
    <row r="595" spans="1:14">
      <c r="A595" s="1120">
        <v>1998</v>
      </c>
      <c r="B595" s="1203" t="s">
        <v>630</v>
      </c>
      <c r="C595" s="1252">
        <v>91.741935483870961</v>
      </c>
      <c r="D595" s="1252">
        <v>86.178571428571431</v>
      </c>
      <c r="E595" s="1252">
        <v>77.129032258064512</v>
      </c>
      <c r="F595" s="1252">
        <v>65.7</v>
      </c>
      <c r="G595" s="1252">
        <v>49.612903225806448</v>
      </c>
      <c r="H595" s="1252">
        <v>50.2</v>
      </c>
      <c r="I595" s="1252">
        <v>57.29032258064516</v>
      </c>
      <c r="J595" s="1252">
        <v>53.58064516129032</v>
      </c>
      <c r="K595" s="1252">
        <v>63.2</v>
      </c>
      <c r="L595" s="1252">
        <v>66.645161290322577</v>
      </c>
      <c r="M595" s="1252">
        <v>84.833333333333329</v>
      </c>
      <c r="N595" s="1175">
        <v>84.806451612903231</v>
      </c>
    </row>
    <row r="596" spans="1:14">
      <c r="A596" s="1120"/>
      <c r="B596" s="1203" t="s">
        <v>631</v>
      </c>
      <c r="C596" s="1252">
        <v>50.483870967741936</v>
      </c>
      <c r="D596" s="1252">
        <v>37.285714285714285</v>
      </c>
      <c r="E596" s="1252">
        <v>27.129032258064516</v>
      </c>
      <c r="F596" s="1252">
        <v>16.3</v>
      </c>
      <c r="G596" s="1252">
        <v>11.935483870967742</v>
      </c>
      <c r="H596" s="1252">
        <v>11.4</v>
      </c>
      <c r="I596" s="1252">
        <v>16.580645161290324</v>
      </c>
      <c r="J596" s="1252">
        <v>20.516129032258064</v>
      </c>
      <c r="K596" s="1252">
        <v>17.2</v>
      </c>
      <c r="L596" s="1252">
        <v>19.129032258064516</v>
      </c>
      <c r="M596" s="1252">
        <v>22.866666666666667</v>
      </c>
      <c r="N596" s="1175">
        <v>28.64516129032258</v>
      </c>
    </row>
    <row r="597" spans="1:14">
      <c r="A597" s="1120">
        <v>1999</v>
      </c>
      <c r="B597" s="1203" t="s">
        <v>630</v>
      </c>
      <c r="C597" s="1252">
        <v>86.967741935483872</v>
      </c>
      <c r="D597" s="1252">
        <v>83.821428571428569</v>
      </c>
      <c r="E597" s="1252">
        <v>79.290322580645167</v>
      </c>
      <c r="F597" s="1252">
        <v>58.06666666666667</v>
      </c>
      <c r="G597" s="1252">
        <v>58.87096774193548</v>
      </c>
      <c r="H597" s="1252">
        <v>47.766666666666666</v>
      </c>
      <c r="I597" s="1252">
        <v>63.193548387096776</v>
      </c>
      <c r="J597" s="1252">
        <v>48.354838709677416</v>
      </c>
      <c r="K597" s="1252">
        <v>64.900000000000006</v>
      </c>
      <c r="L597" s="1252">
        <v>76.709677419354833</v>
      </c>
      <c r="M597" s="1252">
        <v>81.233333333333334</v>
      </c>
      <c r="N597" s="1175">
        <v>82.870967741935488</v>
      </c>
    </row>
    <row r="598" spans="1:14">
      <c r="A598" s="1120"/>
      <c r="B598" s="1203" t="s">
        <v>631</v>
      </c>
      <c r="C598" s="1252">
        <v>37.032258064516128</v>
      </c>
      <c r="D598" s="1252">
        <v>33.214285714285715</v>
      </c>
      <c r="E598" s="1252">
        <v>23.225806451612904</v>
      </c>
      <c r="F598" s="1252">
        <v>13.533333333333333</v>
      </c>
      <c r="G598" s="1252">
        <v>11.32258064516129</v>
      </c>
      <c r="H598" s="1252">
        <v>9.8333333333333339</v>
      </c>
      <c r="I598" s="1252">
        <v>17.451612903225808</v>
      </c>
      <c r="J598" s="1252">
        <v>14.774193548387096</v>
      </c>
      <c r="K598" s="1252">
        <v>21.566666666666666</v>
      </c>
      <c r="L598" s="1252">
        <v>17.129032258064516</v>
      </c>
      <c r="M598" s="1252">
        <v>30.066666666666666</v>
      </c>
      <c r="N598" s="1175">
        <v>32.387096774193552</v>
      </c>
    </row>
    <row r="599" spans="1:14">
      <c r="A599" s="1120">
        <v>2000</v>
      </c>
      <c r="B599" s="1203" t="s">
        <v>630</v>
      </c>
      <c r="C599" s="1252">
        <v>89.225806451612897</v>
      </c>
      <c r="D599" s="1252">
        <v>85.310344827586206</v>
      </c>
      <c r="E599" s="1252">
        <v>78.838709677419359</v>
      </c>
      <c r="F599" s="1252">
        <v>53.033333333333331</v>
      </c>
      <c r="G599" s="1252">
        <v>62.354838709677416</v>
      </c>
      <c r="H599" s="1252">
        <v>60.333333333333336</v>
      </c>
      <c r="I599" s="1252">
        <v>39.87096774193548</v>
      </c>
      <c r="J599" s="1252">
        <v>42.774193548387096</v>
      </c>
      <c r="K599" s="1252">
        <v>64.066666666666663</v>
      </c>
      <c r="L599" s="1252">
        <v>69.967741935483872</v>
      </c>
      <c r="M599" s="1252">
        <v>73.033333333333331</v>
      </c>
      <c r="N599" s="1175">
        <v>85.322580645161295</v>
      </c>
    </row>
    <row r="600" spans="1:14">
      <c r="A600" s="1120"/>
      <c r="B600" s="1203" t="s">
        <v>631</v>
      </c>
      <c r="C600" s="1252">
        <v>38.387096774193552</v>
      </c>
      <c r="D600" s="1252">
        <v>29.310344827586206</v>
      </c>
      <c r="E600" s="1252">
        <v>19.29032258064516</v>
      </c>
      <c r="F600" s="1252">
        <v>13.3</v>
      </c>
      <c r="G600" s="1252">
        <v>11.64516129032258</v>
      </c>
      <c r="H600" s="1252">
        <v>7.9666666666666668</v>
      </c>
      <c r="I600" s="1252">
        <v>9.67741935483871</v>
      </c>
      <c r="J600" s="1252">
        <v>11.67741935483871</v>
      </c>
      <c r="K600" s="1252">
        <v>16.899999999999999</v>
      </c>
      <c r="L600" s="1252">
        <v>16.967741935483872</v>
      </c>
      <c r="M600" s="1252">
        <v>25.8</v>
      </c>
      <c r="N600" s="1175">
        <v>28.096774193548388</v>
      </c>
    </row>
    <row r="601" spans="1:14">
      <c r="A601" s="1120">
        <v>2001</v>
      </c>
      <c r="B601" s="1203" t="s">
        <v>630</v>
      </c>
      <c r="C601" s="1252">
        <v>85.709677419354833</v>
      </c>
      <c r="D601" s="1252">
        <v>82.071428571428569</v>
      </c>
      <c r="E601" s="1252">
        <v>74.032258064516128</v>
      </c>
      <c r="F601" s="1252">
        <v>54.133333333333333</v>
      </c>
      <c r="G601" s="1252">
        <v>46.483870967741936</v>
      </c>
      <c r="H601" s="1252">
        <v>56.9</v>
      </c>
      <c r="I601" s="1252">
        <v>53.387096774193552</v>
      </c>
      <c r="J601" s="1252">
        <v>44</v>
      </c>
      <c r="K601" s="1252">
        <v>63.3</v>
      </c>
      <c r="L601" s="1252">
        <v>70.741935483870961</v>
      </c>
      <c r="M601" s="1252">
        <v>76</v>
      </c>
      <c r="N601" s="1175">
        <v>78.483870967741936</v>
      </c>
    </row>
    <row r="602" spans="1:14">
      <c r="A602" s="1120"/>
      <c r="B602" s="1203" t="s">
        <v>631</v>
      </c>
      <c r="C602" s="1252">
        <v>28.193548387096776</v>
      </c>
      <c r="D602" s="1252">
        <v>22.464285714285715</v>
      </c>
      <c r="E602" s="1252">
        <v>17.35483870967742</v>
      </c>
      <c r="F602" s="1252">
        <v>10.166666666666666</v>
      </c>
      <c r="G602" s="1252">
        <v>8.741935483870968</v>
      </c>
      <c r="H602" s="1252">
        <v>8.8666666666666671</v>
      </c>
      <c r="I602" s="1252">
        <v>13.35483870967742</v>
      </c>
      <c r="J602" s="1252">
        <v>11.741935483870968</v>
      </c>
      <c r="K602" s="1252">
        <v>13.466666666666667</v>
      </c>
      <c r="L602" s="1252">
        <v>14</v>
      </c>
      <c r="M602" s="1252">
        <v>20.733333333333334</v>
      </c>
      <c r="N602" s="1175">
        <v>28.516129032258064</v>
      </c>
    </row>
    <row r="603" spans="1:14">
      <c r="A603" s="1120">
        <v>2002</v>
      </c>
      <c r="B603" s="1203" t="s">
        <v>630</v>
      </c>
      <c r="C603" s="1252">
        <v>76.322580645161295</v>
      </c>
      <c r="D603" s="1252">
        <v>75.392857142857139</v>
      </c>
      <c r="E603" s="1252">
        <v>66.741935483870961</v>
      </c>
      <c r="F603" s="1252">
        <v>64.86666666666666</v>
      </c>
      <c r="G603" s="1252">
        <v>47.258064516129032</v>
      </c>
      <c r="H603" s="1252">
        <v>55.6</v>
      </c>
      <c r="I603" s="1252">
        <v>52.41935483870968</v>
      </c>
      <c r="J603" s="1252">
        <v>61.258064516129032</v>
      </c>
      <c r="K603" s="1252">
        <v>66.13333333333334</v>
      </c>
      <c r="L603" s="1252">
        <v>67.709677419354833</v>
      </c>
      <c r="M603" s="1252">
        <v>73.233333333333334</v>
      </c>
      <c r="N603" s="1175">
        <v>75</v>
      </c>
    </row>
    <row r="604" spans="1:14">
      <c r="A604" s="1120"/>
      <c r="B604" s="1203" t="s">
        <v>631</v>
      </c>
      <c r="C604" s="1252">
        <v>28.903225806451612</v>
      </c>
      <c r="D604" s="1252">
        <v>23.714285714285715</v>
      </c>
      <c r="E604" s="1252">
        <v>18.322580645161292</v>
      </c>
      <c r="F604" s="1252">
        <v>14.866666666666667</v>
      </c>
      <c r="G604" s="1252">
        <v>9.741935483870968</v>
      </c>
      <c r="H604" s="1252">
        <v>10.366666666666667</v>
      </c>
      <c r="I604" s="1252">
        <v>9.741935483870968</v>
      </c>
      <c r="J604" s="1252">
        <v>12.03225806451613</v>
      </c>
      <c r="K604" s="1252">
        <v>12.666666666666666</v>
      </c>
      <c r="L604" s="1252">
        <v>12.290322580645162</v>
      </c>
      <c r="M604" s="1252">
        <v>22.833333333333332</v>
      </c>
      <c r="N604" s="1175">
        <v>30.096774193548388</v>
      </c>
    </row>
    <row r="605" spans="1:14">
      <c r="A605" s="1120">
        <v>2003</v>
      </c>
      <c r="B605" s="1203" t="s">
        <v>630</v>
      </c>
      <c r="C605" s="1252">
        <v>84.612903225806448</v>
      </c>
      <c r="D605" s="1252">
        <v>77.785714285714292</v>
      </c>
      <c r="E605" s="1252">
        <v>68.032258064516128</v>
      </c>
      <c r="F605" s="1252">
        <v>66.5</v>
      </c>
      <c r="G605" s="1252">
        <v>53.354838709677416</v>
      </c>
      <c r="H605" s="1252">
        <v>64.400000000000006</v>
      </c>
      <c r="I605" s="1252">
        <v>68.612903225806448</v>
      </c>
      <c r="J605" s="1252">
        <v>60.322580645161288</v>
      </c>
      <c r="K605" s="1252">
        <v>69.033333333333331</v>
      </c>
      <c r="L605" s="1252">
        <v>76.870967741935488</v>
      </c>
      <c r="M605" s="1252">
        <v>81.766666666666666</v>
      </c>
      <c r="N605" s="1175">
        <v>89.096774193548384</v>
      </c>
    </row>
    <row r="606" spans="1:14">
      <c r="A606" s="1120"/>
      <c r="B606" s="1203" t="s">
        <v>631</v>
      </c>
      <c r="C606" s="1252">
        <v>32.741935483870968</v>
      </c>
      <c r="D606" s="1252">
        <v>32.535714285714285</v>
      </c>
      <c r="E606" s="1252">
        <v>24.612903225806452</v>
      </c>
      <c r="F606" s="1252">
        <v>23.666666666666668</v>
      </c>
      <c r="G606" s="1252">
        <v>15.96774193548387</v>
      </c>
      <c r="H606" s="1252">
        <v>15.233333333333333</v>
      </c>
      <c r="I606" s="1252">
        <v>28.129032258064516</v>
      </c>
      <c r="J606" s="1252">
        <v>21.225806451612904</v>
      </c>
      <c r="K606" s="1252">
        <v>19.066666666666666</v>
      </c>
      <c r="L606" s="1252">
        <v>21.516129032258064</v>
      </c>
      <c r="M606" s="1252">
        <v>35.466666666666669</v>
      </c>
      <c r="N606" s="1175">
        <v>39.258064516129032</v>
      </c>
    </row>
    <row r="607" spans="1:14">
      <c r="A607" s="1120">
        <v>2004</v>
      </c>
      <c r="B607" s="1203" t="s">
        <v>630</v>
      </c>
      <c r="C607" s="1252">
        <v>85.645161290322577</v>
      </c>
      <c r="D607" s="1252">
        <v>82.34482758620689</v>
      </c>
      <c r="E607" s="1252">
        <v>71.032258064516128</v>
      </c>
      <c r="F607" s="1252">
        <v>61.966666666666669</v>
      </c>
      <c r="G607" s="1252">
        <v>61.612903225806448</v>
      </c>
      <c r="H607" s="1252">
        <v>53.333333333333336</v>
      </c>
      <c r="I607" s="1252">
        <v>58</v>
      </c>
      <c r="J607" s="1252">
        <v>72.258064516129039</v>
      </c>
      <c r="K607" s="1252">
        <v>71.966666666666669</v>
      </c>
      <c r="L607" s="1252">
        <v>80.967741935483872</v>
      </c>
      <c r="M607" s="1252">
        <v>80.266666666666666</v>
      </c>
      <c r="N607" s="1175">
        <v>88.483870967741936</v>
      </c>
    </row>
    <row r="608" spans="1:14">
      <c r="A608" s="1120"/>
      <c r="B608" s="1203" t="s">
        <v>631</v>
      </c>
      <c r="C608" s="1252">
        <v>42.838709677419352</v>
      </c>
      <c r="D608" s="1252">
        <v>28.827586206896552</v>
      </c>
      <c r="E608" s="1252">
        <v>18.483870967741936</v>
      </c>
      <c r="F608" s="1252">
        <v>22.233333333333334</v>
      </c>
      <c r="G608" s="1252">
        <v>15.67741935483871</v>
      </c>
      <c r="H608" s="1252">
        <v>13.9</v>
      </c>
      <c r="I608" s="1252">
        <v>20.225806451612904</v>
      </c>
      <c r="J608" s="1252">
        <v>23.93548387096774</v>
      </c>
      <c r="K608" s="1252">
        <v>24.1</v>
      </c>
      <c r="L608" s="1252">
        <v>21</v>
      </c>
      <c r="M608" s="1252">
        <v>30.5</v>
      </c>
      <c r="N608" s="1175">
        <v>46.41935483870968</v>
      </c>
    </row>
    <row r="609" spans="1:14">
      <c r="A609" s="1120">
        <v>2005</v>
      </c>
      <c r="B609" s="1203" t="s">
        <v>630</v>
      </c>
      <c r="C609" s="1252">
        <v>89.354838709677423</v>
      </c>
      <c r="D609" s="1252">
        <v>85.75</v>
      </c>
      <c r="E609" s="1252">
        <v>75.483870967741936</v>
      </c>
      <c r="F609" s="1252">
        <v>59.56666666666667</v>
      </c>
      <c r="G609" s="1252">
        <v>56.645161290322584</v>
      </c>
      <c r="H609" s="1252">
        <v>73.733333333333334</v>
      </c>
      <c r="I609" s="1252">
        <v>66.225806451612897</v>
      </c>
      <c r="J609" s="1252">
        <v>66.774193548387103</v>
      </c>
      <c r="K609" s="1252">
        <v>78.099999999999994</v>
      </c>
      <c r="L609" s="1252">
        <v>72.903225806451616</v>
      </c>
      <c r="M609" s="1252">
        <v>85.333333333333329</v>
      </c>
      <c r="N609" s="1175">
        <v>93.193548387096769</v>
      </c>
    </row>
    <row r="610" spans="1:14">
      <c r="A610" s="1120"/>
      <c r="B610" s="1203" t="s">
        <v>631</v>
      </c>
      <c r="C610" s="1252">
        <v>43.161290322580648</v>
      </c>
      <c r="D610" s="1252">
        <v>38.678571428571431</v>
      </c>
      <c r="E610" s="1252">
        <v>29.548387096774192</v>
      </c>
      <c r="F610" s="1252">
        <v>20.5</v>
      </c>
      <c r="G610" s="1252">
        <v>18.419354838709676</v>
      </c>
      <c r="H610" s="1252">
        <v>17</v>
      </c>
      <c r="I610" s="1252">
        <v>25.35483870967742</v>
      </c>
      <c r="J610" s="1252">
        <v>21.06451612903226</v>
      </c>
      <c r="K610" s="1252">
        <v>23</v>
      </c>
      <c r="L610" s="1252">
        <v>21.806451612903224</v>
      </c>
      <c r="M610" s="1252">
        <v>36.1</v>
      </c>
      <c r="N610" s="1175">
        <v>41.032258064516128</v>
      </c>
    </row>
    <row r="611" spans="1:14">
      <c r="A611" s="1120">
        <v>2006</v>
      </c>
      <c r="B611" s="1203" t="s">
        <v>630</v>
      </c>
      <c r="C611" s="1252">
        <v>82.322580645161295</v>
      </c>
      <c r="D611" s="1252">
        <v>78.428571428571431</v>
      </c>
      <c r="E611" s="1252">
        <v>83.612903225806448</v>
      </c>
      <c r="F611" s="1252">
        <v>69.2</v>
      </c>
      <c r="G611" s="1252">
        <v>64.451612903225808</v>
      </c>
      <c r="H611" s="1252">
        <v>62.533333333333331</v>
      </c>
      <c r="I611" s="1252">
        <v>66.41935483870968</v>
      </c>
      <c r="J611" s="1252">
        <v>55.516129032258064</v>
      </c>
      <c r="K611" s="1252">
        <v>74.066666666666663</v>
      </c>
      <c r="L611" s="1252">
        <v>75.548387096774192</v>
      </c>
      <c r="M611" s="1252">
        <v>86.833333333333329</v>
      </c>
      <c r="N611" s="1175">
        <v>94.161290322580641</v>
      </c>
    </row>
    <row r="612" spans="1:14">
      <c r="A612" s="1120"/>
      <c r="B612" s="1203" t="s">
        <v>631</v>
      </c>
      <c r="C612" s="1252">
        <v>40.354838709677416</v>
      </c>
      <c r="D612" s="1252">
        <v>35.821428571428569</v>
      </c>
      <c r="E612" s="1252">
        <v>25.548387096774192</v>
      </c>
      <c r="F612" s="1252">
        <v>22.2</v>
      </c>
      <c r="G612" s="1252">
        <v>17.161290322580644</v>
      </c>
      <c r="H612" s="1252">
        <v>17.466666666666665</v>
      </c>
      <c r="I612" s="1252">
        <v>21.161290322580644</v>
      </c>
      <c r="J612" s="1252">
        <v>24.225806451612904</v>
      </c>
      <c r="K612" s="1252">
        <v>21.4</v>
      </c>
      <c r="L612" s="1252">
        <v>24.322580645161292</v>
      </c>
      <c r="M612" s="1252">
        <v>34.866666666666667</v>
      </c>
      <c r="N612" s="1175">
        <v>57.193548387096776</v>
      </c>
    </row>
    <row r="613" spans="1:14">
      <c r="A613" s="1120">
        <v>2007</v>
      </c>
      <c r="B613" s="1203" t="s">
        <v>630</v>
      </c>
      <c r="C613" s="1252">
        <v>92.741935483870961</v>
      </c>
      <c r="D613" s="1252">
        <v>89.928571428571431</v>
      </c>
      <c r="E613" s="1252">
        <v>83.161290322580641</v>
      </c>
      <c r="F613" s="1252">
        <v>57.466666666666669</v>
      </c>
      <c r="G613" s="1252">
        <v>62.12903225806452</v>
      </c>
      <c r="H613" s="1252">
        <v>70.666666666666671</v>
      </c>
      <c r="I613" s="1252">
        <v>70.548387096774192</v>
      </c>
      <c r="J613" s="1252">
        <v>62.096774193548384</v>
      </c>
      <c r="K613" s="1252">
        <v>63.43333333333333</v>
      </c>
      <c r="L613" s="1252">
        <v>74.354838709677423</v>
      </c>
      <c r="M613" s="1252">
        <v>90.6</v>
      </c>
      <c r="N613" s="1175">
        <v>89.709677419354833</v>
      </c>
    </row>
    <row r="614" spans="1:14">
      <c r="A614" s="1120"/>
      <c r="B614" s="1203" t="s">
        <v>631</v>
      </c>
      <c r="C614" s="1252">
        <v>41.741935483870968</v>
      </c>
      <c r="D614" s="1252">
        <v>33.357142857142854</v>
      </c>
      <c r="E614" s="1252">
        <v>27.225806451612904</v>
      </c>
      <c r="F614" s="1252">
        <v>18.899999999999999</v>
      </c>
      <c r="G614" s="1252">
        <v>18.161290322580644</v>
      </c>
      <c r="H614" s="1252">
        <v>24.533333333333335</v>
      </c>
      <c r="I614" s="1252">
        <v>23.70967741935484</v>
      </c>
      <c r="J614" s="1252">
        <v>21.903225806451612</v>
      </c>
      <c r="K614" s="1252">
        <v>18.899999999999999</v>
      </c>
      <c r="L614" s="1252">
        <v>19.838709677419356</v>
      </c>
      <c r="M614" s="1252">
        <v>31.333333333333332</v>
      </c>
      <c r="N614" s="1175">
        <v>40.41935483870968</v>
      </c>
    </row>
    <row r="615" spans="1:14">
      <c r="A615" s="1120">
        <v>2008</v>
      </c>
      <c r="B615" s="1203" t="s">
        <v>630</v>
      </c>
      <c r="C615" s="1252">
        <v>88.451612903225808</v>
      </c>
      <c r="D615" s="1252">
        <v>79.068965517241381</v>
      </c>
      <c r="E615" s="1252">
        <v>72.258064516129039</v>
      </c>
      <c r="F615" s="1252">
        <v>66.933333333333337</v>
      </c>
      <c r="G615" s="1252">
        <v>48.096774193548384</v>
      </c>
      <c r="H615" s="1252">
        <v>67.5</v>
      </c>
      <c r="I615" s="1252">
        <v>65.645161290322577</v>
      </c>
      <c r="J615" s="1252">
        <v>63.935483870967744</v>
      </c>
      <c r="K615" s="1252">
        <v>76.833333333333329</v>
      </c>
      <c r="L615" s="1252">
        <v>70.354838709677423</v>
      </c>
      <c r="M615" s="1252">
        <v>84.6</v>
      </c>
      <c r="N615" s="1175">
        <v>92.741935483870961</v>
      </c>
    </row>
    <row r="616" spans="1:14">
      <c r="A616" s="1120"/>
      <c r="B616" s="1203" t="s">
        <v>631</v>
      </c>
      <c r="C616" s="1252">
        <v>49.354838709677416</v>
      </c>
      <c r="D616" s="1252">
        <v>29.551724137931036</v>
      </c>
      <c r="E616" s="1252">
        <v>19.806451612903224</v>
      </c>
      <c r="F616" s="1252">
        <v>17.100000000000001</v>
      </c>
      <c r="G616" s="1252">
        <v>17.29032258064516</v>
      </c>
      <c r="H616" s="1252">
        <v>20</v>
      </c>
      <c r="I616" s="1252">
        <v>18.516129032258064</v>
      </c>
      <c r="J616" s="1252">
        <v>26.225806451612904</v>
      </c>
      <c r="K616" s="1252">
        <v>23.2</v>
      </c>
      <c r="L616" s="1252">
        <v>23.741935483870968</v>
      </c>
      <c r="M616" s="1252">
        <v>36.93333333333333</v>
      </c>
      <c r="N616" s="1175">
        <v>42.838709677419352</v>
      </c>
    </row>
    <row r="617" spans="1:14">
      <c r="A617" s="1120">
        <v>2009</v>
      </c>
      <c r="B617" s="1203" t="s">
        <v>630</v>
      </c>
      <c r="C617" s="1252">
        <v>96.096774193548384</v>
      </c>
      <c r="D617" s="1252">
        <v>80.678571428571431</v>
      </c>
      <c r="E617" s="1252">
        <v>73.612903225806448</v>
      </c>
      <c r="F617" s="1252">
        <v>66.8</v>
      </c>
      <c r="G617" s="1252">
        <v>54.58064516129032</v>
      </c>
      <c r="H617" s="1252">
        <v>57.1</v>
      </c>
      <c r="I617" s="1252">
        <v>82.741935483870961</v>
      </c>
      <c r="J617" s="1252">
        <v>68.387096774193552</v>
      </c>
      <c r="K617" s="1252">
        <v>86.8</v>
      </c>
      <c r="L617" s="1252">
        <v>71.838709677419359</v>
      </c>
      <c r="M617" s="1252">
        <v>83.1</v>
      </c>
      <c r="N617" s="1175">
        <v>92.838709677419359</v>
      </c>
    </row>
    <row r="618" spans="1:14">
      <c r="A618" s="1120"/>
      <c r="B618" s="1203" t="s">
        <v>631</v>
      </c>
      <c r="C618" s="1252">
        <v>45.838709677419352</v>
      </c>
      <c r="D618" s="1252">
        <v>34.178571428571431</v>
      </c>
      <c r="E618" s="1252">
        <v>29.161290322580644</v>
      </c>
      <c r="F618" s="1252">
        <v>23.066666666666666</v>
      </c>
      <c r="G618" s="1252">
        <v>16.548387096774192</v>
      </c>
      <c r="H618" s="1252">
        <v>16.066666666666666</v>
      </c>
      <c r="I618" s="1252">
        <v>22.161290322580644</v>
      </c>
      <c r="J618" s="1252">
        <v>25.806451612903224</v>
      </c>
      <c r="K618" s="1252">
        <v>25.666666666666668</v>
      </c>
      <c r="L618" s="1252">
        <v>20.387096774193548</v>
      </c>
      <c r="M618" s="1252">
        <v>34.033333333333331</v>
      </c>
      <c r="N618" s="1175">
        <v>52.064516129032256</v>
      </c>
    </row>
    <row r="619" spans="1:14">
      <c r="A619" s="1120">
        <v>2010</v>
      </c>
      <c r="B619" s="1203" t="s">
        <v>630</v>
      </c>
      <c r="C619" s="1252">
        <v>95.58064516129032</v>
      </c>
      <c r="D619" s="1252">
        <v>85.107142857142861</v>
      </c>
      <c r="E619" s="1252">
        <v>76.483870967741936</v>
      </c>
      <c r="F619" s="1252">
        <v>67.63333333333334</v>
      </c>
      <c r="G619" s="1252">
        <v>58.161290322580648</v>
      </c>
      <c r="H619" s="1252">
        <v>65.86666666666666</v>
      </c>
      <c r="I619" s="1252">
        <v>66.258064516129039</v>
      </c>
      <c r="J619" s="1252">
        <v>46.774193548387096</v>
      </c>
      <c r="K619" s="1252">
        <v>56.466666666666669</v>
      </c>
      <c r="L619" s="1252">
        <v>71.870967741935488</v>
      </c>
      <c r="M619" s="1252">
        <v>66.933333333333337</v>
      </c>
      <c r="N619" s="1175">
        <v>77.58064516129032</v>
      </c>
    </row>
    <row r="620" spans="1:14">
      <c r="A620" s="1120"/>
      <c r="B620" s="1203" t="s">
        <v>631</v>
      </c>
      <c r="C620" s="1252">
        <v>39.70967741935484</v>
      </c>
      <c r="D620" s="1252">
        <v>34.357142857142854</v>
      </c>
      <c r="E620" s="1252">
        <v>26.193548387096776</v>
      </c>
      <c r="F620" s="1252">
        <v>23.033333333333335</v>
      </c>
      <c r="G620" s="1252">
        <v>20.032258064516128</v>
      </c>
      <c r="H620" s="1252">
        <v>21.633333333333333</v>
      </c>
      <c r="I620" s="1252">
        <v>24.322580645161292</v>
      </c>
      <c r="J620" s="1252">
        <v>14.483870967741936</v>
      </c>
      <c r="K620" s="1252">
        <v>11.033333333333333</v>
      </c>
      <c r="L620" s="1252">
        <v>16.35483870967742</v>
      </c>
      <c r="M620" s="1252">
        <v>23.2</v>
      </c>
      <c r="N620" s="1175">
        <v>22.967741935483872</v>
      </c>
    </row>
    <row r="621" spans="1:14">
      <c r="A621" s="1124" t="s">
        <v>620</v>
      </c>
      <c r="B621" s="1187"/>
      <c r="C621" s="1187"/>
      <c r="D621" s="1187"/>
      <c r="E621" s="1187"/>
      <c r="F621" s="1187"/>
      <c r="G621" s="1187"/>
      <c r="H621" s="1187"/>
      <c r="I621" s="1187"/>
      <c r="J621" s="1187"/>
      <c r="K621" s="1187"/>
      <c r="L621" s="1187"/>
      <c r="M621" s="1187"/>
      <c r="N621" s="10"/>
    </row>
  </sheetData>
  <mergeCells count="373">
    <mergeCell ref="A619:A620"/>
    <mergeCell ref="A607:A608"/>
    <mergeCell ref="A609:A610"/>
    <mergeCell ref="A611:A612"/>
    <mergeCell ref="A613:A614"/>
    <mergeCell ref="A615:A616"/>
    <mergeCell ref="A617:A618"/>
    <mergeCell ref="A595:A596"/>
    <mergeCell ref="A597:A598"/>
    <mergeCell ref="A599:A600"/>
    <mergeCell ref="A601:A602"/>
    <mergeCell ref="A603:A604"/>
    <mergeCell ref="A605:A606"/>
    <mergeCell ref="A578:A579"/>
    <mergeCell ref="A585:N585"/>
    <mergeCell ref="A587:A588"/>
    <mergeCell ref="A589:A590"/>
    <mergeCell ref="A591:A592"/>
    <mergeCell ref="A593:A594"/>
    <mergeCell ref="A566:A567"/>
    <mergeCell ref="A568:A569"/>
    <mergeCell ref="A570:A571"/>
    <mergeCell ref="A572:A573"/>
    <mergeCell ref="A574:A575"/>
    <mergeCell ref="A576:A577"/>
    <mergeCell ref="A554:A555"/>
    <mergeCell ref="A556:A557"/>
    <mergeCell ref="A558:A559"/>
    <mergeCell ref="A560:A561"/>
    <mergeCell ref="A562:A563"/>
    <mergeCell ref="A564:A565"/>
    <mergeCell ref="A541:B541"/>
    <mergeCell ref="A542:B542"/>
    <mergeCell ref="A543:B543"/>
    <mergeCell ref="A544:B544"/>
    <mergeCell ref="A550:N550"/>
    <mergeCell ref="A552:A553"/>
    <mergeCell ref="A535:B535"/>
    <mergeCell ref="A536:B536"/>
    <mergeCell ref="A537:B537"/>
    <mergeCell ref="A538:B538"/>
    <mergeCell ref="A539:B539"/>
    <mergeCell ref="A540:B540"/>
    <mergeCell ref="A529:B529"/>
    <mergeCell ref="A530:B530"/>
    <mergeCell ref="A531:B531"/>
    <mergeCell ref="A532:B532"/>
    <mergeCell ref="A533:B533"/>
    <mergeCell ref="A534:B534"/>
    <mergeCell ref="A518:B518"/>
    <mergeCell ref="A519:B519"/>
    <mergeCell ref="A520:B520"/>
    <mergeCell ref="B522:E522"/>
    <mergeCell ref="A527:B527"/>
    <mergeCell ref="A528:B528"/>
    <mergeCell ref="A512:B512"/>
    <mergeCell ref="A513:B513"/>
    <mergeCell ref="A514:B514"/>
    <mergeCell ref="A515:B515"/>
    <mergeCell ref="A516:B516"/>
    <mergeCell ref="A517:B517"/>
    <mergeCell ref="A506:B506"/>
    <mergeCell ref="A507:B507"/>
    <mergeCell ref="A508:B508"/>
    <mergeCell ref="A509:B509"/>
    <mergeCell ref="A510:B510"/>
    <mergeCell ref="A511:B511"/>
    <mergeCell ref="A494:B494"/>
    <mergeCell ref="A495:B495"/>
    <mergeCell ref="A496:B496"/>
    <mergeCell ref="A497:B497"/>
    <mergeCell ref="A498:B498"/>
    <mergeCell ref="A499:B499"/>
    <mergeCell ref="A488:B488"/>
    <mergeCell ref="A489:B489"/>
    <mergeCell ref="A490:B490"/>
    <mergeCell ref="A491:B491"/>
    <mergeCell ref="A492:B492"/>
    <mergeCell ref="A493:B493"/>
    <mergeCell ref="A482:B482"/>
    <mergeCell ref="A483:B483"/>
    <mergeCell ref="A484:B484"/>
    <mergeCell ref="A485:B485"/>
    <mergeCell ref="A486:B486"/>
    <mergeCell ref="A487:B487"/>
    <mergeCell ref="A471:B471"/>
    <mergeCell ref="A472:B472"/>
    <mergeCell ref="A473:B473"/>
    <mergeCell ref="A474:B474"/>
    <mergeCell ref="A475:B475"/>
    <mergeCell ref="A476:B476"/>
    <mergeCell ref="A465:B465"/>
    <mergeCell ref="A466:B466"/>
    <mergeCell ref="A467:B467"/>
    <mergeCell ref="A468:B468"/>
    <mergeCell ref="A469:B469"/>
    <mergeCell ref="A470:B470"/>
    <mergeCell ref="A453:B453"/>
    <mergeCell ref="A454:B454"/>
    <mergeCell ref="A455:B455"/>
    <mergeCell ref="A462:B462"/>
    <mergeCell ref="A463:B463"/>
    <mergeCell ref="A464:B464"/>
    <mergeCell ref="A447:B447"/>
    <mergeCell ref="A448:B448"/>
    <mergeCell ref="A449:B449"/>
    <mergeCell ref="A450:B450"/>
    <mergeCell ref="A451:B451"/>
    <mergeCell ref="A452:B452"/>
    <mergeCell ref="A441:B441"/>
    <mergeCell ref="A442:B442"/>
    <mergeCell ref="A443:B443"/>
    <mergeCell ref="A444:B444"/>
    <mergeCell ref="A445:B445"/>
    <mergeCell ref="A446:B446"/>
    <mergeCell ref="A428:B428"/>
    <mergeCell ref="A429:B429"/>
    <mergeCell ref="A430:B430"/>
    <mergeCell ref="A438:B438"/>
    <mergeCell ref="A439:B439"/>
    <mergeCell ref="A440:B440"/>
    <mergeCell ref="A417:B417"/>
    <mergeCell ref="A418:B418"/>
    <mergeCell ref="A424:B424"/>
    <mergeCell ref="A425:B425"/>
    <mergeCell ref="A426:B426"/>
    <mergeCell ref="A427:B427"/>
    <mergeCell ref="A411:B411"/>
    <mergeCell ref="A412:B412"/>
    <mergeCell ref="A413:B413"/>
    <mergeCell ref="A414:B414"/>
    <mergeCell ref="A415:B415"/>
    <mergeCell ref="A416:B416"/>
    <mergeCell ref="A405:B405"/>
    <mergeCell ref="A406:B406"/>
    <mergeCell ref="A407:B407"/>
    <mergeCell ref="A408:B408"/>
    <mergeCell ref="A409:B409"/>
    <mergeCell ref="A410:B410"/>
    <mergeCell ref="A394:B394"/>
    <mergeCell ref="B396:E396"/>
    <mergeCell ref="A401:B401"/>
    <mergeCell ref="A402:B402"/>
    <mergeCell ref="A403:B403"/>
    <mergeCell ref="A404:B404"/>
    <mergeCell ref="A388:B388"/>
    <mergeCell ref="A389:B389"/>
    <mergeCell ref="A390:B390"/>
    <mergeCell ref="A391:B391"/>
    <mergeCell ref="A392:B392"/>
    <mergeCell ref="A393:B393"/>
    <mergeCell ref="A382:B382"/>
    <mergeCell ref="A383:B383"/>
    <mergeCell ref="A384:B384"/>
    <mergeCell ref="A385:B385"/>
    <mergeCell ref="A386:B386"/>
    <mergeCell ref="A387:B387"/>
    <mergeCell ref="A376:B376"/>
    <mergeCell ref="A377:B377"/>
    <mergeCell ref="A378:B378"/>
    <mergeCell ref="A379:B379"/>
    <mergeCell ref="A380:B380"/>
    <mergeCell ref="A381:B381"/>
    <mergeCell ref="A363:A364"/>
    <mergeCell ref="A371:B371"/>
    <mergeCell ref="A372:B372"/>
    <mergeCell ref="A373:B373"/>
    <mergeCell ref="A374:B374"/>
    <mergeCell ref="A375:B375"/>
    <mergeCell ref="A351:A352"/>
    <mergeCell ref="A353:A354"/>
    <mergeCell ref="A355:A356"/>
    <mergeCell ref="A357:A358"/>
    <mergeCell ref="A359:A360"/>
    <mergeCell ref="A361:A362"/>
    <mergeCell ref="A339:A340"/>
    <mergeCell ref="A341:A342"/>
    <mergeCell ref="A343:A344"/>
    <mergeCell ref="A345:A346"/>
    <mergeCell ref="A347:A348"/>
    <mergeCell ref="A349:A350"/>
    <mergeCell ref="C326:F326"/>
    <mergeCell ref="A329:N329"/>
    <mergeCell ref="A331:A332"/>
    <mergeCell ref="A333:A334"/>
    <mergeCell ref="A335:A336"/>
    <mergeCell ref="A337:A338"/>
    <mergeCell ref="A311:A312"/>
    <mergeCell ref="A313:A314"/>
    <mergeCell ref="A315:A316"/>
    <mergeCell ref="A317:A318"/>
    <mergeCell ref="A319:A320"/>
    <mergeCell ref="A321:A322"/>
    <mergeCell ref="A299:B299"/>
    <mergeCell ref="A300:B300"/>
    <mergeCell ref="A301:B301"/>
    <mergeCell ref="A302:B302"/>
    <mergeCell ref="A303:B303"/>
    <mergeCell ref="A309:N309"/>
    <mergeCell ref="A293:B293"/>
    <mergeCell ref="A294:B294"/>
    <mergeCell ref="A295:B295"/>
    <mergeCell ref="A296:B296"/>
    <mergeCell ref="A297:B297"/>
    <mergeCell ref="A298:B298"/>
    <mergeCell ref="A287:B287"/>
    <mergeCell ref="A288:B288"/>
    <mergeCell ref="A289:B289"/>
    <mergeCell ref="A290:B290"/>
    <mergeCell ref="A291:B291"/>
    <mergeCell ref="A292:B292"/>
    <mergeCell ref="A275:B275"/>
    <mergeCell ref="A276:B276"/>
    <mergeCell ref="A277:B277"/>
    <mergeCell ref="A278:B278"/>
    <mergeCell ref="B282:E282"/>
    <mergeCell ref="A286:B286"/>
    <mergeCell ref="A263:B263"/>
    <mergeCell ref="A264:B264"/>
    <mergeCell ref="A265:B265"/>
    <mergeCell ref="A272:B272"/>
    <mergeCell ref="A273:B273"/>
    <mergeCell ref="A274:B274"/>
    <mergeCell ref="A257:B257"/>
    <mergeCell ref="A258:B258"/>
    <mergeCell ref="A259:B259"/>
    <mergeCell ref="A260:B260"/>
    <mergeCell ref="A261:B261"/>
    <mergeCell ref="A262:B262"/>
    <mergeCell ref="A251:B251"/>
    <mergeCell ref="A252:B252"/>
    <mergeCell ref="A253:B253"/>
    <mergeCell ref="A254:B254"/>
    <mergeCell ref="A255:B255"/>
    <mergeCell ref="A256:B256"/>
    <mergeCell ref="A240:B240"/>
    <mergeCell ref="A241:B241"/>
    <mergeCell ref="B244:E244"/>
    <mergeCell ref="A248:B248"/>
    <mergeCell ref="A249:B249"/>
    <mergeCell ref="A250:B250"/>
    <mergeCell ref="A227:A228"/>
    <mergeCell ref="A235:B235"/>
    <mergeCell ref="A236:B236"/>
    <mergeCell ref="A237:B237"/>
    <mergeCell ref="A238:B238"/>
    <mergeCell ref="A239:B239"/>
    <mergeCell ref="A215:A216"/>
    <mergeCell ref="A217:A218"/>
    <mergeCell ref="A219:A220"/>
    <mergeCell ref="A221:A222"/>
    <mergeCell ref="A223:A224"/>
    <mergeCell ref="A225:A226"/>
    <mergeCell ref="A203:A204"/>
    <mergeCell ref="A205:A206"/>
    <mergeCell ref="A207:A208"/>
    <mergeCell ref="A209:A210"/>
    <mergeCell ref="A211:A212"/>
    <mergeCell ref="A213:A214"/>
    <mergeCell ref="A187:A188"/>
    <mergeCell ref="A193:N193"/>
    <mergeCell ref="A195:A196"/>
    <mergeCell ref="A197:A198"/>
    <mergeCell ref="A199:A200"/>
    <mergeCell ref="A201:A202"/>
    <mergeCell ref="A175:A176"/>
    <mergeCell ref="A177:A178"/>
    <mergeCell ref="A179:A180"/>
    <mergeCell ref="A181:A182"/>
    <mergeCell ref="A183:A184"/>
    <mergeCell ref="A185:A186"/>
    <mergeCell ref="A163:A164"/>
    <mergeCell ref="A165:A166"/>
    <mergeCell ref="A167:A168"/>
    <mergeCell ref="A169:A170"/>
    <mergeCell ref="A171:A172"/>
    <mergeCell ref="A173:A174"/>
    <mergeCell ref="A151:A152"/>
    <mergeCell ref="A153:A154"/>
    <mergeCell ref="A155:A156"/>
    <mergeCell ref="A157:A158"/>
    <mergeCell ref="A159:A160"/>
    <mergeCell ref="A161:A162"/>
    <mergeCell ref="A135:B135"/>
    <mergeCell ref="A141:N141"/>
    <mergeCell ref="A143:A144"/>
    <mergeCell ref="A145:A146"/>
    <mergeCell ref="A147:A148"/>
    <mergeCell ref="A149:A150"/>
    <mergeCell ref="A129:B129"/>
    <mergeCell ref="A130:B130"/>
    <mergeCell ref="A131:B131"/>
    <mergeCell ref="A132:B132"/>
    <mergeCell ref="A133:B133"/>
    <mergeCell ref="A134:B134"/>
    <mergeCell ref="A123:B123"/>
    <mergeCell ref="A124:B124"/>
    <mergeCell ref="A125:B125"/>
    <mergeCell ref="A126:B126"/>
    <mergeCell ref="A127:B127"/>
    <mergeCell ref="A128:B128"/>
    <mergeCell ref="B113:E113"/>
    <mergeCell ref="A118:B118"/>
    <mergeCell ref="A119:B119"/>
    <mergeCell ref="A120:B120"/>
    <mergeCell ref="A121:B121"/>
    <mergeCell ref="A122:B122"/>
    <mergeCell ref="A106:B106"/>
    <mergeCell ref="A107:B107"/>
    <mergeCell ref="A108:B108"/>
    <mergeCell ref="A109:B109"/>
    <mergeCell ref="A110:B110"/>
    <mergeCell ref="A111:B111"/>
    <mergeCell ref="A100:B100"/>
    <mergeCell ref="A101:B101"/>
    <mergeCell ref="A102:B102"/>
    <mergeCell ref="A103:B103"/>
    <mergeCell ref="A104:B104"/>
    <mergeCell ref="A105:B105"/>
    <mergeCell ref="A94:B94"/>
    <mergeCell ref="A95:B95"/>
    <mergeCell ref="A96:B96"/>
    <mergeCell ref="A97:B97"/>
    <mergeCell ref="A98:B98"/>
    <mergeCell ref="A99:B99"/>
    <mergeCell ref="A88:B88"/>
    <mergeCell ref="A89:B89"/>
    <mergeCell ref="A90:B90"/>
    <mergeCell ref="A91:B91"/>
    <mergeCell ref="A92:B92"/>
    <mergeCell ref="A93:B93"/>
    <mergeCell ref="A76:B76"/>
    <mergeCell ref="A77:B77"/>
    <mergeCell ref="A78:B78"/>
    <mergeCell ref="A79:B79"/>
    <mergeCell ref="A80:B80"/>
    <mergeCell ref="A81:B81"/>
    <mergeCell ref="A70:B70"/>
    <mergeCell ref="A71:B71"/>
    <mergeCell ref="A72:B72"/>
    <mergeCell ref="A73:B73"/>
    <mergeCell ref="A74:B74"/>
    <mergeCell ref="A75:B75"/>
    <mergeCell ref="A64:B64"/>
    <mergeCell ref="A65:B65"/>
    <mergeCell ref="A66:B66"/>
    <mergeCell ref="A67:B67"/>
    <mergeCell ref="A68:B68"/>
    <mergeCell ref="A69:B69"/>
    <mergeCell ref="A52:B52"/>
    <mergeCell ref="A53:B53"/>
    <mergeCell ref="A54:B54"/>
    <mergeCell ref="A55:B55"/>
    <mergeCell ref="A56:B56"/>
    <mergeCell ref="A57:B57"/>
    <mergeCell ref="A46:B46"/>
    <mergeCell ref="A47:B47"/>
    <mergeCell ref="A48:B48"/>
    <mergeCell ref="A49:B49"/>
    <mergeCell ref="A50:B50"/>
    <mergeCell ref="A51:B51"/>
    <mergeCell ref="A40:B40"/>
    <mergeCell ref="A41:B41"/>
    <mergeCell ref="A42:B42"/>
    <mergeCell ref="A43:B43"/>
    <mergeCell ref="A44:B44"/>
    <mergeCell ref="A45:B45"/>
    <mergeCell ref="A34:B34"/>
    <mergeCell ref="A35:B35"/>
    <mergeCell ref="A36:B36"/>
    <mergeCell ref="A37:B37"/>
    <mergeCell ref="A38:B38"/>
    <mergeCell ref="A39:B3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O694"/>
  <sheetViews>
    <sheetView workbookViewId="0">
      <selection activeCell="H26" sqref="H26"/>
    </sheetView>
  </sheetViews>
  <sheetFormatPr defaultRowHeight="12.75"/>
  <cols>
    <col min="1" max="1" width="13" style="1261" customWidth="1"/>
    <col min="2" max="2" width="16" style="1262" customWidth="1"/>
    <col min="3" max="3" width="15.5703125" style="1262" customWidth="1"/>
    <col min="4" max="4" width="13.85546875" style="1262" customWidth="1"/>
    <col min="5" max="5" width="15.5703125" style="1262" customWidth="1"/>
    <col min="6" max="6" width="12.42578125" style="1263" customWidth="1"/>
    <col min="7" max="7" width="21.28515625" style="1263" customWidth="1"/>
    <col min="8" max="9" width="20.7109375" style="1263" customWidth="1"/>
    <col min="10" max="10" width="17.7109375" style="1263" customWidth="1"/>
    <col min="11" max="11" width="12.85546875" style="1263" customWidth="1"/>
    <col min="12" max="12" width="15.140625" style="1263" customWidth="1"/>
    <col min="13" max="13" width="13.5703125" style="1263" customWidth="1"/>
    <col min="14" max="253" width="9.140625" style="1263"/>
    <col min="254" max="254" width="8.85546875" style="1263" customWidth="1"/>
    <col min="255" max="255" width="10.85546875" style="1263" customWidth="1"/>
    <col min="256" max="256" width="13" style="1263" customWidth="1"/>
    <col min="257" max="257" width="13.28515625" style="1263" customWidth="1"/>
    <col min="258" max="509" width="9.140625" style="1263"/>
    <col min="510" max="510" width="8.85546875" style="1263" customWidth="1"/>
    <col min="511" max="511" width="10.85546875" style="1263" customWidth="1"/>
    <col min="512" max="512" width="13" style="1263" customWidth="1"/>
    <col min="513" max="513" width="13.28515625" style="1263" customWidth="1"/>
    <col min="514" max="765" width="9.140625" style="1263"/>
    <col min="766" max="766" width="8.85546875" style="1263" customWidth="1"/>
    <col min="767" max="767" width="10.85546875" style="1263" customWidth="1"/>
    <col min="768" max="768" width="13" style="1263" customWidth="1"/>
    <col min="769" max="769" width="13.28515625" style="1263" customWidth="1"/>
    <col min="770" max="1021" width="9.140625" style="1263"/>
    <col min="1022" max="1022" width="8.85546875" style="1263" customWidth="1"/>
    <col min="1023" max="1023" width="10.85546875" style="1263" customWidth="1"/>
    <col min="1024" max="1024" width="13" style="1263" customWidth="1"/>
    <col min="1025" max="1025" width="13.28515625" style="1263" customWidth="1"/>
    <col min="1026" max="1277" width="9.140625" style="1263"/>
    <col min="1278" max="1278" width="8.85546875" style="1263" customWidth="1"/>
    <col min="1279" max="1279" width="10.85546875" style="1263" customWidth="1"/>
    <col min="1280" max="1280" width="13" style="1263" customWidth="1"/>
    <col min="1281" max="1281" width="13.28515625" style="1263" customWidth="1"/>
    <col min="1282" max="1533" width="9.140625" style="1263"/>
    <col min="1534" max="1534" width="8.85546875" style="1263" customWidth="1"/>
    <col min="1535" max="1535" width="10.85546875" style="1263" customWidth="1"/>
    <col min="1536" max="1536" width="13" style="1263" customWidth="1"/>
    <col min="1537" max="1537" width="13.28515625" style="1263" customWidth="1"/>
    <col min="1538" max="1789" width="9.140625" style="1263"/>
    <col min="1790" max="1790" width="8.85546875" style="1263" customWidth="1"/>
    <col min="1791" max="1791" width="10.85546875" style="1263" customWidth="1"/>
    <col min="1792" max="1792" width="13" style="1263" customWidth="1"/>
    <col min="1793" max="1793" width="13.28515625" style="1263" customWidth="1"/>
    <col min="1794" max="2045" width="9.140625" style="1263"/>
    <col min="2046" max="2046" width="8.85546875" style="1263" customWidth="1"/>
    <col min="2047" max="2047" width="10.85546875" style="1263" customWidth="1"/>
    <col min="2048" max="2048" width="13" style="1263" customWidth="1"/>
    <col min="2049" max="2049" width="13.28515625" style="1263" customWidth="1"/>
    <col min="2050" max="2301" width="9.140625" style="1263"/>
    <col min="2302" max="2302" width="8.85546875" style="1263" customWidth="1"/>
    <col min="2303" max="2303" width="10.85546875" style="1263" customWidth="1"/>
    <col min="2304" max="2304" width="13" style="1263" customWidth="1"/>
    <col min="2305" max="2305" width="13.28515625" style="1263" customWidth="1"/>
    <col min="2306" max="2557" width="9.140625" style="1263"/>
    <col min="2558" max="2558" width="8.85546875" style="1263" customWidth="1"/>
    <col min="2559" max="2559" width="10.85546875" style="1263" customWidth="1"/>
    <col min="2560" max="2560" width="13" style="1263" customWidth="1"/>
    <col min="2561" max="2561" width="13.28515625" style="1263" customWidth="1"/>
    <col min="2562" max="2813" width="9.140625" style="1263"/>
    <col min="2814" max="2814" width="8.85546875" style="1263" customWidth="1"/>
    <col min="2815" max="2815" width="10.85546875" style="1263" customWidth="1"/>
    <col min="2816" max="2816" width="13" style="1263" customWidth="1"/>
    <col min="2817" max="2817" width="13.28515625" style="1263" customWidth="1"/>
    <col min="2818" max="3069" width="9.140625" style="1263"/>
    <col min="3070" max="3070" width="8.85546875" style="1263" customWidth="1"/>
    <col min="3071" max="3071" width="10.85546875" style="1263" customWidth="1"/>
    <col min="3072" max="3072" width="13" style="1263" customWidth="1"/>
    <col min="3073" max="3073" width="13.28515625" style="1263" customWidth="1"/>
    <col min="3074" max="3325" width="9.140625" style="1263"/>
    <col min="3326" max="3326" width="8.85546875" style="1263" customWidth="1"/>
    <col min="3327" max="3327" width="10.85546875" style="1263" customWidth="1"/>
    <col min="3328" max="3328" width="13" style="1263" customWidth="1"/>
    <col min="3329" max="3329" width="13.28515625" style="1263" customWidth="1"/>
    <col min="3330" max="3581" width="9.140625" style="1263"/>
    <col min="3582" max="3582" width="8.85546875" style="1263" customWidth="1"/>
    <col min="3583" max="3583" width="10.85546875" style="1263" customWidth="1"/>
    <col min="3584" max="3584" width="13" style="1263" customWidth="1"/>
    <col min="3585" max="3585" width="13.28515625" style="1263" customWidth="1"/>
    <col min="3586" max="3837" width="9.140625" style="1263"/>
    <col min="3838" max="3838" width="8.85546875" style="1263" customWidth="1"/>
    <col min="3839" max="3839" width="10.85546875" style="1263" customWidth="1"/>
    <col min="3840" max="3840" width="13" style="1263" customWidth="1"/>
    <col min="3841" max="3841" width="13.28515625" style="1263" customWidth="1"/>
    <col min="3842" max="4093" width="9.140625" style="1263"/>
    <col min="4094" max="4094" width="8.85546875" style="1263" customWidth="1"/>
    <col min="4095" max="4095" width="10.85546875" style="1263" customWidth="1"/>
    <col min="4096" max="4096" width="13" style="1263" customWidth="1"/>
    <col min="4097" max="4097" width="13.28515625" style="1263" customWidth="1"/>
    <col min="4098" max="4349" width="9.140625" style="1263"/>
    <col min="4350" max="4350" width="8.85546875" style="1263" customWidth="1"/>
    <col min="4351" max="4351" width="10.85546875" style="1263" customWidth="1"/>
    <col min="4352" max="4352" width="13" style="1263" customWidth="1"/>
    <col min="4353" max="4353" width="13.28515625" style="1263" customWidth="1"/>
    <col min="4354" max="4605" width="9.140625" style="1263"/>
    <col min="4606" max="4606" width="8.85546875" style="1263" customWidth="1"/>
    <col min="4607" max="4607" width="10.85546875" style="1263" customWidth="1"/>
    <col min="4608" max="4608" width="13" style="1263" customWidth="1"/>
    <col min="4609" max="4609" width="13.28515625" style="1263" customWidth="1"/>
    <col min="4610" max="4861" width="9.140625" style="1263"/>
    <col min="4862" max="4862" width="8.85546875" style="1263" customWidth="1"/>
    <col min="4863" max="4863" width="10.85546875" style="1263" customWidth="1"/>
    <col min="4864" max="4864" width="13" style="1263" customWidth="1"/>
    <col min="4865" max="4865" width="13.28515625" style="1263" customWidth="1"/>
    <col min="4866" max="5117" width="9.140625" style="1263"/>
    <col min="5118" max="5118" width="8.85546875" style="1263" customWidth="1"/>
    <col min="5119" max="5119" width="10.85546875" style="1263" customWidth="1"/>
    <col min="5120" max="5120" width="13" style="1263" customWidth="1"/>
    <col min="5121" max="5121" width="13.28515625" style="1263" customWidth="1"/>
    <col min="5122" max="5373" width="9.140625" style="1263"/>
    <col min="5374" max="5374" width="8.85546875" style="1263" customWidth="1"/>
    <col min="5375" max="5375" width="10.85546875" style="1263" customWidth="1"/>
    <col min="5376" max="5376" width="13" style="1263" customWidth="1"/>
    <col min="5377" max="5377" width="13.28515625" style="1263" customWidth="1"/>
    <col min="5378" max="5629" width="9.140625" style="1263"/>
    <col min="5630" max="5630" width="8.85546875" style="1263" customWidth="1"/>
    <col min="5631" max="5631" width="10.85546875" style="1263" customWidth="1"/>
    <col min="5632" max="5632" width="13" style="1263" customWidth="1"/>
    <col min="5633" max="5633" width="13.28515625" style="1263" customWidth="1"/>
    <col min="5634" max="5885" width="9.140625" style="1263"/>
    <col min="5886" max="5886" width="8.85546875" style="1263" customWidth="1"/>
    <col min="5887" max="5887" width="10.85546875" style="1263" customWidth="1"/>
    <col min="5888" max="5888" width="13" style="1263" customWidth="1"/>
    <col min="5889" max="5889" width="13.28515625" style="1263" customWidth="1"/>
    <col min="5890" max="6141" width="9.140625" style="1263"/>
    <col min="6142" max="6142" width="8.85546875" style="1263" customWidth="1"/>
    <col min="6143" max="6143" width="10.85546875" style="1263" customWidth="1"/>
    <col min="6144" max="6144" width="13" style="1263" customWidth="1"/>
    <col min="6145" max="6145" width="13.28515625" style="1263" customWidth="1"/>
    <col min="6146" max="6397" width="9.140625" style="1263"/>
    <col min="6398" max="6398" width="8.85546875" style="1263" customWidth="1"/>
    <col min="6399" max="6399" width="10.85546875" style="1263" customWidth="1"/>
    <col min="6400" max="6400" width="13" style="1263" customWidth="1"/>
    <col min="6401" max="6401" width="13.28515625" style="1263" customWidth="1"/>
    <col min="6402" max="6653" width="9.140625" style="1263"/>
    <col min="6654" max="6654" width="8.85546875" style="1263" customWidth="1"/>
    <col min="6655" max="6655" width="10.85546875" style="1263" customWidth="1"/>
    <col min="6656" max="6656" width="13" style="1263" customWidth="1"/>
    <col min="6657" max="6657" width="13.28515625" style="1263" customWidth="1"/>
    <col min="6658" max="6909" width="9.140625" style="1263"/>
    <col min="6910" max="6910" width="8.85546875" style="1263" customWidth="1"/>
    <col min="6911" max="6911" width="10.85546875" style="1263" customWidth="1"/>
    <col min="6912" max="6912" width="13" style="1263" customWidth="1"/>
    <col min="6913" max="6913" width="13.28515625" style="1263" customWidth="1"/>
    <col min="6914" max="7165" width="9.140625" style="1263"/>
    <col min="7166" max="7166" width="8.85546875" style="1263" customWidth="1"/>
    <col min="7167" max="7167" width="10.85546875" style="1263" customWidth="1"/>
    <col min="7168" max="7168" width="13" style="1263" customWidth="1"/>
    <col min="7169" max="7169" width="13.28515625" style="1263" customWidth="1"/>
    <col min="7170" max="7421" width="9.140625" style="1263"/>
    <col min="7422" max="7422" width="8.85546875" style="1263" customWidth="1"/>
    <col min="7423" max="7423" width="10.85546875" style="1263" customWidth="1"/>
    <col min="7424" max="7424" width="13" style="1263" customWidth="1"/>
    <col min="7425" max="7425" width="13.28515625" style="1263" customWidth="1"/>
    <col min="7426" max="7677" width="9.140625" style="1263"/>
    <col min="7678" max="7678" width="8.85546875" style="1263" customWidth="1"/>
    <col min="7679" max="7679" width="10.85546875" style="1263" customWidth="1"/>
    <col min="7680" max="7680" width="13" style="1263" customWidth="1"/>
    <col min="7681" max="7681" width="13.28515625" style="1263" customWidth="1"/>
    <col min="7682" max="7933" width="9.140625" style="1263"/>
    <col min="7934" max="7934" width="8.85546875" style="1263" customWidth="1"/>
    <col min="7935" max="7935" width="10.85546875" style="1263" customWidth="1"/>
    <col min="7936" max="7936" width="13" style="1263" customWidth="1"/>
    <col min="7937" max="7937" width="13.28515625" style="1263" customWidth="1"/>
    <col min="7938" max="8189" width="9.140625" style="1263"/>
    <col min="8190" max="8190" width="8.85546875" style="1263" customWidth="1"/>
    <col min="8191" max="8191" width="10.85546875" style="1263" customWidth="1"/>
    <col min="8192" max="8192" width="13" style="1263" customWidth="1"/>
    <col min="8193" max="8193" width="13.28515625" style="1263" customWidth="1"/>
    <col min="8194" max="8445" width="9.140625" style="1263"/>
    <col min="8446" max="8446" width="8.85546875" style="1263" customWidth="1"/>
    <col min="8447" max="8447" width="10.85546875" style="1263" customWidth="1"/>
    <col min="8448" max="8448" width="13" style="1263" customWidth="1"/>
    <col min="8449" max="8449" width="13.28515625" style="1263" customWidth="1"/>
    <col min="8450" max="8701" width="9.140625" style="1263"/>
    <col min="8702" max="8702" width="8.85546875" style="1263" customWidth="1"/>
    <col min="8703" max="8703" width="10.85546875" style="1263" customWidth="1"/>
    <col min="8704" max="8704" width="13" style="1263" customWidth="1"/>
    <col min="8705" max="8705" width="13.28515625" style="1263" customWidth="1"/>
    <col min="8706" max="8957" width="9.140625" style="1263"/>
    <col min="8958" max="8958" width="8.85546875" style="1263" customWidth="1"/>
    <col min="8959" max="8959" width="10.85546875" style="1263" customWidth="1"/>
    <col min="8960" max="8960" width="13" style="1263" customWidth="1"/>
    <col min="8961" max="8961" width="13.28515625" style="1263" customWidth="1"/>
    <col min="8962" max="9213" width="9.140625" style="1263"/>
    <col min="9214" max="9214" width="8.85546875" style="1263" customWidth="1"/>
    <col min="9215" max="9215" width="10.85546875" style="1263" customWidth="1"/>
    <col min="9216" max="9216" width="13" style="1263" customWidth="1"/>
    <col min="9217" max="9217" width="13.28515625" style="1263" customWidth="1"/>
    <col min="9218" max="9469" width="9.140625" style="1263"/>
    <col min="9470" max="9470" width="8.85546875" style="1263" customWidth="1"/>
    <col min="9471" max="9471" width="10.85546875" style="1263" customWidth="1"/>
    <col min="9472" max="9472" width="13" style="1263" customWidth="1"/>
    <col min="9473" max="9473" width="13.28515625" style="1263" customWidth="1"/>
    <col min="9474" max="9725" width="9.140625" style="1263"/>
    <col min="9726" max="9726" width="8.85546875" style="1263" customWidth="1"/>
    <col min="9727" max="9727" width="10.85546875" style="1263" customWidth="1"/>
    <col min="9728" max="9728" width="13" style="1263" customWidth="1"/>
    <col min="9729" max="9729" width="13.28515625" style="1263" customWidth="1"/>
    <col min="9730" max="9981" width="9.140625" style="1263"/>
    <col min="9982" max="9982" width="8.85546875" style="1263" customWidth="1"/>
    <col min="9983" max="9983" width="10.85546875" style="1263" customWidth="1"/>
    <col min="9984" max="9984" width="13" style="1263" customWidth="1"/>
    <col min="9985" max="9985" width="13.28515625" style="1263" customWidth="1"/>
    <col min="9986" max="10237" width="9.140625" style="1263"/>
    <col min="10238" max="10238" width="8.85546875" style="1263" customWidth="1"/>
    <col min="10239" max="10239" width="10.85546875" style="1263" customWidth="1"/>
    <col min="10240" max="10240" width="13" style="1263" customWidth="1"/>
    <col min="10241" max="10241" width="13.28515625" style="1263" customWidth="1"/>
    <col min="10242" max="10493" width="9.140625" style="1263"/>
    <col min="10494" max="10494" width="8.85546875" style="1263" customWidth="1"/>
    <col min="10495" max="10495" width="10.85546875" style="1263" customWidth="1"/>
    <col min="10496" max="10496" width="13" style="1263" customWidth="1"/>
    <col min="10497" max="10497" width="13.28515625" style="1263" customWidth="1"/>
    <col min="10498" max="10749" width="9.140625" style="1263"/>
    <col min="10750" max="10750" width="8.85546875" style="1263" customWidth="1"/>
    <col min="10751" max="10751" width="10.85546875" style="1263" customWidth="1"/>
    <col min="10752" max="10752" width="13" style="1263" customWidth="1"/>
    <col min="10753" max="10753" width="13.28515625" style="1263" customWidth="1"/>
    <col min="10754" max="11005" width="9.140625" style="1263"/>
    <col min="11006" max="11006" width="8.85546875" style="1263" customWidth="1"/>
    <col min="11007" max="11007" width="10.85546875" style="1263" customWidth="1"/>
    <col min="11008" max="11008" width="13" style="1263" customWidth="1"/>
    <col min="11009" max="11009" width="13.28515625" style="1263" customWidth="1"/>
    <col min="11010" max="11261" width="9.140625" style="1263"/>
    <col min="11262" max="11262" width="8.85546875" style="1263" customWidth="1"/>
    <col min="11263" max="11263" width="10.85546875" style="1263" customWidth="1"/>
    <col min="11264" max="11264" width="13" style="1263" customWidth="1"/>
    <col min="11265" max="11265" width="13.28515625" style="1263" customWidth="1"/>
    <col min="11266" max="11517" width="9.140625" style="1263"/>
    <col min="11518" max="11518" width="8.85546875" style="1263" customWidth="1"/>
    <col min="11519" max="11519" width="10.85546875" style="1263" customWidth="1"/>
    <col min="11520" max="11520" width="13" style="1263" customWidth="1"/>
    <col min="11521" max="11521" width="13.28515625" style="1263" customWidth="1"/>
    <col min="11522" max="11773" width="9.140625" style="1263"/>
    <col min="11774" max="11774" width="8.85546875" style="1263" customWidth="1"/>
    <col min="11775" max="11775" width="10.85546875" style="1263" customWidth="1"/>
    <col min="11776" max="11776" width="13" style="1263" customWidth="1"/>
    <col min="11777" max="11777" width="13.28515625" style="1263" customWidth="1"/>
    <col min="11778" max="12029" width="9.140625" style="1263"/>
    <col min="12030" max="12030" width="8.85546875" style="1263" customWidth="1"/>
    <col min="12031" max="12031" width="10.85546875" style="1263" customWidth="1"/>
    <col min="12032" max="12032" width="13" style="1263" customWidth="1"/>
    <col min="12033" max="12033" width="13.28515625" style="1263" customWidth="1"/>
    <col min="12034" max="12285" width="9.140625" style="1263"/>
    <col min="12286" max="12286" width="8.85546875" style="1263" customWidth="1"/>
    <col min="12287" max="12287" width="10.85546875" style="1263" customWidth="1"/>
    <col min="12288" max="12288" width="13" style="1263" customWidth="1"/>
    <col min="12289" max="12289" width="13.28515625" style="1263" customWidth="1"/>
    <col min="12290" max="12541" width="9.140625" style="1263"/>
    <col min="12542" max="12542" width="8.85546875" style="1263" customWidth="1"/>
    <col min="12543" max="12543" width="10.85546875" style="1263" customWidth="1"/>
    <col min="12544" max="12544" width="13" style="1263" customWidth="1"/>
    <col min="12545" max="12545" width="13.28515625" style="1263" customWidth="1"/>
    <col min="12546" max="12797" width="9.140625" style="1263"/>
    <col min="12798" max="12798" width="8.85546875" style="1263" customWidth="1"/>
    <col min="12799" max="12799" width="10.85546875" style="1263" customWidth="1"/>
    <col min="12800" max="12800" width="13" style="1263" customWidth="1"/>
    <col min="12801" max="12801" width="13.28515625" style="1263" customWidth="1"/>
    <col min="12802" max="13053" width="9.140625" style="1263"/>
    <col min="13054" max="13054" width="8.85546875" style="1263" customWidth="1"/>
    <col min="13055" max="13055" width="10.85546875" style="1263" customWidth="1"/>
    <col min="13056" max="13056" width="13" style="1263" customWidth="1"/>
    <col min="13057" max="13057" width="13.28515625" style="1263" customWidth="1"/>
    <col min="13058" max="13309" width="9.140625" style="1263"/>
    <col min="13310" max="13310" width="8.85546875" style="1263" customWidth="1"/>
    <col min="13311" max="13311" width="10.85546875" style="1263" customWidth="1"/>
    <col min="13312" max="13312" width="13" style="1263" customWidth="1"/>
    <col min="13313" max="13313" width="13.28515625" style="1263" customWidth="1"/>
    <col min="13314" max="13565" width="9.140625" style="1263"/>
    <col min="13566" max="13566" width="8.85546875" style="1263" customWidth="1"/>
    <col min="13567" max="13567" width="10.85546875" style="1263" customWidth="1"/>
    <col min="13568" max="13568" width="13" style="1263" customWidth="1"/>
    <col min="13569" max="13569" width="13.28515625" style="1263" customWidth="1"/>
    <col min="13570" max="13821" width="9.140625" style="1263"/>
    <col min="13822" max="13822" width="8.85546875" style="1263" customWidth="1"/>
    <col min="13823" max="13823" width="10.85546875" style="1263" customWidth="1"/>
    <col min="13824" max="13824" width="13" style="1263" customWidth="1"/>
    <col min="13825" max="13825" width="13.28515625" style="1263" customWidth="1"/>
    <col min="13826" max="14077" width="9.140625" style="1263"/>
    <col min="14078" max="14078" width="8.85546875" style="1263" customWidth="1"/>
    <col min="14079" max="14079" width="10.85546875" style="1263" customWidth="1"/>
    <col min="14080" max="14080" width="13" style="1263" customWidth="1"/>
    <col min="14081" max="14081" width="13.28515625" style="1263" customWidth="1"/>
    <col min="14082" max="14333" width="9.140625" style="1263"/>
    <col min="14334" max="14334" width="8.85546875" style="1263" customWidth="1"/>
    <col min="14335" max="14335" width="10.85546875" style="1263" customWidth="1"/>
    <col min="14336" max="14336" width="13" style="1263" customWidth="1"/>
    <col min="14337" max="14337" width="13.28515625" style="1263" customWidth="1"/>
    <col min="14338" max="14589" width="9.140625" style="1263"/>
    <col min="14590" max="14590" width="8.85546875" style="1263" customWidth="1"/>
    <col min="14591" max="14591" width="10.85546875" style="1263" customWidth="1"/>
    <col min="14592" max="14592" width="13" style="1263" customWidth="1"/>
    <col min="14593" max="14593" width="13.28515625" style="1263" customWidth="1"/>
    <col min="14594" max="14845" width="9.140625" style="1263"/>
    <col min="14846" max="14846" width="8.85546875" style="1263" customWidth="1"/>
    <col min="14847" max="14847" width="10.85546875" style="1263" customWidth="1"/>
    <col min="14848" max="14848" width="13" style="1263" customWidth="1"/>
    <col min="14849" max="14849" width="13.28515625" style="1263" customWidth="1"/>
    <col min="14850" max="15101" width="9.140625" style="1263"/>
    <col min="15102" max="15102" width="8.85546875" style="1263" customWidth="1"/>
    <col min="15103" max="15103" width="10.85546875" style="1263" customWidth="1"/>
    <col min="15104" max="15104" width="13" style="1263" customWidth="1"/>
    <col min="15105" max="15105" width="13.28515625" style="1263" customWidth="1"/>
    <col min="15106" max="15357" width="9.140625" style="1263"/>
    <col min="15358" max="15358" width="8.85546875" style="1263" customWidth="1"/>
    <col min="15359" max="15359" width="10.85546875" style="1263" customWidth="1"/>
    <col min="15360" max="15360" width="13" style="1263" customWidth="1"/>
    <col min="15361" max="15361" width="13.28515625" style="1263" customWidth="1"/>
    <col min="15362" max="15613" width="9.140625" style="1263"/>
    <col min="15614" max="15614" width="8.85546875" style="1263" customWidth="1"/>
    <col min="15615" max="15615" width="10.85546875" style="1263" customWidth="1"/>
    <col min="15616" max="15616" width="13" style="1263" customWidth="1"/>
    <col min="15617" max="15617" width="13.28515625" style="1263" customWidth="1"/>
    <col min="15618" max="15869" width="9.140625" style="1263"/>
    <col min="15870" max="15870" width="8.85546875" style="1263" customWidth="1"/>
    <col min="15871" max="15871" width="10.85546875" style="1263" customWidth="1"/>
    <col min="15872" max="15872" width="13" style="1263" customWidth="1"/>
    <col min="15873" max="15873" width="13.28515625" style="1263" customWidth="1"/>
    <col min="15874" max="16125" width="9.140625" style="1263"/>
    <col min="16126" max="16126" width="8.85546875" style="1263" customWidth="1"/>
    <col min="16127" max="16127" width="10.85546875" style="1263" customWidth="1"/>
    <col min="16128" max="16128" width="13" style="1263" customWidth="1"/>
    <col min="16129" max="16129" width="13.28515625" style="1263" customWidth="1"/>
    <col min="16130" max="16384" width="9.140625" style="1263"/>
  </cols>
  <sheetData>
    <row r="2" spans="1:13" s="10" customFormat="1" ht="18.75">
      <c r="A2" s="861" t="s">
        <v>736</v>
      </c>
      <c r="B2" s="1187"/>
      <c r="C2" s="1187"/>
      <c r="D2" s="1187"/>
      <c r="E2" s="1187"/>
      <c r="F2" s="1187"/>
      <c r="G2" s="1187"/>
      <c r="H2" s="1187"/>
      <c r="I2" s="1187"/>
      <c r="J2" s="1187"/>
      <c r="K2" s="1187"/>
      <c r="L2" s="1187"/>
      <c r="M2" s="1187"/>
    </row>
    <row r="3" spans="1:13" s="10" customFormat="1" ht="18.75">
      <c r="A3" s="861" t="s">
        <v>737</v>
      </c>
      <c r="B3" s="1187"/>
      <c r="C3" s="1187"/>
      <c r="D3" s="1187"/>
      <c r="E3" s="1187"/>
      <c r="F3" s="1187"/>
      <c r="G3" s="1187"/>
      <c r="H3" s="1187"/>
      <c r="I3" s="1187"/>
      <c r="J3" s="1187"/>
      <c r="K3" s="1187"/>
      <c r="L3" s="1187"/>
      <c r="M3" s="1187"/>
    </row>
    <row r="4" spans="1:13" s="10" customFormat="1" ht="18.75">
      <c r="A4" s="861"/>
      <c r="B4" s="1187"/>
      <c r="C4" s="1187"/>
      <c r="D4" s="1187"/>
      <c r="E4" s="1187"/>
      <c r="F4" s="1187"/>
      <c r="G4" s="1187"/>
      <c r="H4" s="1187"/>
      <c r="I4" s="1187"/>
      <c r="J4" s="1187"/>
      <c r="K4" s="1187"/>
      <c r="L4" s="1187"/>
      <c r="M4" s="1187"/>
    </row>
    <row r="5" spans="1:13" s="10" customFormat="1" ht="15">
      <c r="A5" s="1264" t="s">
        <v>48</v>
      </c>
      <c r="B5" s="1265" t="s">
        <v>160</v>
      </c>
      <c r="C5" s="1266"/>
      <c r="D5" s="1266"/>
      <c r="E5" s="1266"/>
    </row>
    <row r="6" spans="1:13" s="10" customFormat="1" ht="15">
      <c r="A6" s="1267">
        <v>3.1</v>
      </c>
      <c r="B6" s="10" t="s">
        <v>738</v>
      </c>
    </row>
    <row r="7" spans="1:13" s="10" customFormat="1" ht="15">
      <c r="A7" s="1267">
        <v>3.2</v>
      </c>
      <c r="B7" s="10" t="s">
        <v>739</v>
      </c>
    </row>
    <row r="8" spans="1:13" ht="15">
      <c r="A8" s="1267">
        <v>3.3</v>
      </c>
      <c r="B8" s="10" t="s">
        <v>740</v>
      </c>
      <c r="C8" s="10"/>
      <c r="D8" s="10"/>
      <c r="E8" s="10"/>
      <c r="F8" s="10"/>
      <c r="G8" s="10"/>
      <c r="H8" s="10"/>
    </row>
    <row r="9" spans="1:13" ht="15">
      <c r="A9" s="1267">
        <v>3.4</v>
      </c>
      <c r="B9" s="10" t="s">
        <v>741</v>
      </c>
      <c r="C9" s="10"/>
      <c r="D9" s="10"/>
      <c r="E9" s="10"/>
      <c r="F9" s="10"/>
      <c r="G9" s="10"/>
      <c r="H9" s="10"/>
    </row>
    <row r="10" spans="1:13" ht="15">
      <c r="A10" s="1267">
        <v>3.5</v>
      </c>
      <c r="B10" s="10" t="s">
        <v>742</v>
      </c>
      <c r="C10" s="10"/>
      <c r="D10" s="10"/>
      <c r="E10" s="10"/>
      <c r="F10" s="10"/>
      <c r="G10" s="10"/>
      <c r="H10" s="10"/>
    </row>
    <row r="11" spans="1:13" ht="15">
      <c r="A11" s="1267">
        <v>3.6</v>
      </c>
      <c r="B11" s="10" t="s">
        <v>743</v>
      </c>
      <c r="C11" s="10"/>
      <c r="D11" s="10"/>
      <c r="E11" s="10"/>
      <c r="F11" s="10"/>
      <c r="G11" s="10"/>
      <c r="H11" s="10"/>
    </row>
    <row r="12" spans="1:13" ht="15">
      <c r="A12" s="1267">
        <v>3.7</v>
      </c>
      <c r="B12" s="10" t="s">
        <v>744</v>
      </c>
      <c r="C12" s="10"/>
      <c r="D12" s="10"/>
      <c r="E12" s="10"/>
      <c r="F12" s="10"/>
      <c r="G12" s="10"/>
      <c r="H12" s="10"/>
    </row>
    <row r="13" spans="1:13" ht="15">
      <c r="A13" s="1267">
        <v>3.8</v>
      </c>
      <c r="B13" s="10" t="s">
        <v>745</v>
      </c>
      <c r="C13" s="10"/>
      <c r="D13" s="10"/>
      <c r="E13" s="10"/>
      <c r="F13" s="10"/>
      <c r="G13" s="10"/>
      <c r="H13" s="10"/>
    </row>
    <row r="14" spans="1:13" ht="15">
      <c r="A14" s="1267">
        <v>3.9</v>
      </c>
      <c r="B14" s="10" t="s">
        <v>746</v>
      </c>
      <c r="C14" s="10"/>
      <c r="D14" s="10"/>
      <c r="E14" s="10"/>
      <c r="F14" s="10"/>
      <c r="G14" s="10"/>
      <c r="H14" s="10"/>
    </row>
    <row r="15" spans="1:13" ht="15">
      <c r="A15" s="1268">
        <v>3.1</v>
      </c>
      <c r="B15" s="10" t="s">
        <v>747</v>
      </c>
      <c r="C15" s="10"/>
      <c r="D15" s="10"/>
      <c r="E15" s="10"/>
      <c r="F15" s="10"/>
      <c r="G15" s="10"/>
      <c r="H15" s="10"/>
    </row>
    <row r="16" spans="1:13" ht="15">
      <c r="A16" s="1267">
        <v>3.11</v>
      </c>
      <c r="B16" s="10" t="s">
        <v>748</v>
      </c>
      <c r="C16" s="10"/>
      <c r="D16" s="10"/>
      <c r="E16" s="10"/>
      <c r="F16" s="10"/>
      <c r="G16" s="10"/>
      <c r="H16" s="10"/>
    </row>
    <row r="17" spans="1:8" ht="15">
      <c r="A17" s="1269">
        <v>3.12</v>
      </c>
      <c r="B17" s="1270" t="s">
        <v>749</v>
      </c>
      <c r="C17" s="1270"/>
      <c r="D17" s="1270"/>
      <c r="E17" s="1270"/>
      <c r="F17" s="10"/>
      <c r="G17" s="10"/>
      <c r="H17" s="10"/>
    </row>
    <row r="18" spans="1:8" ht="15">
      <c r="A18" s="1269">
        <v>3.13</v>
      </c>
      <c r="B18" s="1271" t="s">
        <v>750</v>
      </c>
      <c r="C18" s="1271"/>
      <c r="D18" s="1271"/>
      <c r="E18" s="1271"/>
      <c r="F18" s="10"/>
      <c r="G18" s="10"/>
      <c r="H18" s="10"/>
    </row>
    <row r="19" spans="1:8" ht="15">
      <c r="A19" s="1267">
        <v>3.14</v>
      </c>
      <c r="B19" s="10" t="s">
        <v>751</v>
      </c>
    </row>
    <row r="20" spans="1:8" ht="15">
      <c r="A20" s="1267">
        <v>3.15</v>
      </c>
      <c r="B20" s="10" t="s">
        <v>752</v>
      </c>
    </row>
    <row r="21" spans="1:8" ht="15">
      <c r="A21" s="1267">
        <v>3.16</v>
      </c>
      <c r="B21" s="10" t="s">
        <v>753</v>
      </c>
    </row>
    <row r="22" spans="1:8" ht="15">
      <c r="A22" s="1267">
        <v>3.17</v>
      </c>
      <c r="B22" s="10" t="s">
        <v>754</v>
      </c>
    </row>
    <row r="23" spans="1:8" ht="15">
      <c r="A23" s="1267">
        <v>3.18</v>
      </c>
      <c r="B23" s="10" t="s">
        <v>755</v>
      </c>
    </row>
    <row r="24" spans="1:8" ht="15">
      <c r="A24" s="1267">
        <v>3.19</v>
      </c>
      <c r="B24" s="10" t="s">
        <v>756</v>
      </c>
    </row>
    <row r="25" spans="1:8" ht="15">
      <c r="A25" s="1267">
        <v>3.2</v>
      </c>
      <c r="B25" s="10" t="s">
        <v>757</v>
      </c>
    </row>
    <row r="26" spans="1:8" ht="15">
      <c r="A26" s="1267">
        <v>3.21</v>
      </c>
      <c r="B26" s="10" t="s">
        <v>758</v>
      </c>
    </row>
    <row r="27" spans="1:8" ht="15">
      <c r="A27" s="1267">
        <v>3.22</v>
      </c>
      <c r="B27" s="10" t="s">
        <v>759</v>
      </c>
    </row>
    <row r="28" spans="1:8" ht="15">
      <c r="A28" s="1267">
        <v>3.23</v>
      </c>
      <c r="B28" s="10" t="s">
        <v>760</v>
      </c>
    </row>
    <row r="29" spans="1:8" ht="15">
      <c r="A29" s="1267">
        <v>3.24</v>
      </c>
      <c r="B29" s="10" t="s">
        <v>761</v>
      </c>
    </row>
    <row r="30" spans="1:8" ht="15">
      <c r="A30" s="1267">
        <v>3.25</v>
      </c>
      <c r="B30" s="10" t="s">
        <v>762</v>
      </c>
    </row>
    <row r="31" spans="1:8" ht="15">
      <c r="A31" s="1272">
        <v>3.26</v>
      </c>
      <c r="B31" s="1273" t="s">
        <v>763</v>
      </c>
      <c r="C31" s="1274"/>
      <c r="D31" s="1274"/>
      <c r="E31" s="1274"/>
    </row>
    <row r="32" spans="1:8">
      <c r="A32" s="1275"/>
    </row>
    <row r="33" spans="1:9" s="1279" customFormat="1" ht="15">
      <c r="A33" s="1276" t="s">
        <v>764</v>
      </c>
      <c r="B33" s="1277"/>
      <c r="C33" s="1277"/>
      <c r="D33" s="1277"/>
      <c r="E33" s="1277"/>
      <c r="F33" s="1278"/>
      <c r="G33" s="1278"/>
      <c r="H33" s="1278"/>
      <c r="I33" s="1278"/>
    </row>
    <row r="34" spans="1:9">
      <c r="A34" s="1280" t="s">
        <v>765</v>
      </c>
      <c r="F34" s="1281"/>
      <c r="G34" s="1281"/>
      <c r="H34" s="1281"/>
      <c r="I34" s="1281"/>
    </row>
    <row r="35" spans="1:9" ht="15">
      <c r="A35" s="1282" t="s">
        <v>0</v>
      </c>
      <c r="B35" s="1283" t="s">
        <v>1</v>
      </c>
      <c r="C35" s="1283" t="s">
        <v>766</v>
      </c>
      <c r="D35" s="1283" t="s">
        <v>767</v>
      </c>
      <c r="E35" s="1284" t="s">
        <v>768</v>
      </c>
      <c r="F35" s="1281"/>
      <c r="G35" s="1281"/>
      <c r="H35" s="1281"/>
      <c r="I35" s="1281"/>
    </row>
    <row r="36" spans="1:9" ht="15">
      <c r="A36" s="1285">
        <v>1960</v>
      </c>
      <c r="B36" s="1286">
        <f>'[1]Mid Yr Annual'!AC7</f>
        <v>19908</v>
      </c>
      <c r="C36" s="1286">
        <f>'[1]Mid Yr Annual'!AA7</f>
        <v>14846</v>
      </c>
      <c r="D36" s="1286">
        <f>'[1]Mid Yr Annual'!AB7</f>
        <v>5062</v>
      </c>
      <c r="E36" s="1287">
        <f t="shared" ref="E36:E86" si="0">C36/D36*100</f>
        <v>293.28328723824575</v>
      </c>
      <c r="F36" s="1281"/>
      <c r="G36" s="1281"/>
      <c r="H36" s="1281"/>
      <c r="I36" s="1281"/>
    </row>
    <row r="37" spans="1:9" ht="15">
      <c r="A37" s="1285">
        <v>1961</v>
      </c>
      <c r="B37" s="1286">
        <f>'[1]Mid Yr Annual'!AC8</f>
        <v>24091</v>
      </c>
      <c r="C37" s="1286">
        <f>'[1]Mid Yr Annual'!AA8</f>
        <v>18072</v>
      </c>
      <c r="D37" s="1286">
        <f>'[1]Mid Yr Annual'!AB8</f>
        <v>6019</v>
      </c>
      <c r="E37" s="1288">
        <f t="shared" si="0"/>
        <v>300.24921083236416</v>
      </c>
      <c r="F37" s="1281"/>
      <c r="G37" s="1281"/>
      <c r="H37" s="1281"/>
      <c r="I37" s="1281"/>
    </row>
    <row r="38" spans="1:9" ht="15">
      <c r="A38" s="1285">
        <v>1962</v>
      </c>
      <c r="B38" s="1286">
        <f>'[1]Mid Yr Annual'!AC9</f>
        <v>28274</v>
      </c>
      <c r="C38" s="1286">
        <f>'[1]Mid Yr Annual'!AA9</f>
        <v>21298</v>
      </c>
      <c r="D38" s="1286">
        <f>'[1]Mid Yr Annual'!AB9</f>
        <v>6976</v>
      </c>
      <c r="E38" s="1288">
        <f t="shared" si="0"/>
        <v>305.30389908256882</v>
      </c>
      <c r="F38" s="1281"/>
      <c r="G38" s="1281"/>
      <c r="H38" s="1281"/>
      <c r="I38" s="1281"/>
    </row>
    <row r="39" spans="1:9" ht="15">
      <c r="A39" s="1285">
        <v>1963</v>
      </c>
      <c r="B39" s="1286">
        <f>'[1]Mid Yr Annual'!AC10</f>
        <v>30450</v>
      </c>
      <c r="C39" s="1286">
        <f>'[1]Mid Yr Annual'!AA10</f>
        <v>22960</v>
      </c>
      <c r="D39" s="1286">
        <f>'[1]Mid Yr Annual'!AB10</f>
        <v>7490</v>
      </c>
      <c r="E39" s="1288">
        <f t="shared" si="0"/>
        <v>306.54205607476632</v>
      </c>
      <c r="F39" s="1281"/>
      <c r="G39" s="1281"/>
      <c r="H39" s="1281"/>
      <c r="I39" s="1281"/>
    </row>
    <row r="40" spans="1:9" ht="15">
      <c r="A40" s="1285">
        <v>1964</v>
      </c>
      <c r="B40" s="1286">
        <f>'[1]Mid Yr Annual'!AC11</f>
        <v>32813</v>
      </c>
      <c r="C40" s="1286">
        <f>'[1]Mid Yr Annual'!AA11</f>
        <v>24757</v>
      </c>
      <c r="D40" s="1286">
        <f>'[1]Mid Yr Annual'!AB11</f>
        <v>8056</v>
      </c>
      <c r="E40" s="1288">
        <f t="shared" si="0"/>
        <v>307.31132075471697</v>
      </c>
      <c r="F40" s="1281"/>
      <c r="G40" s="1281"/>
      <c r="H40" s="1281"/>
      <c r="I40" s="1281"/>
    </row>
    <row r="41" spans="1:9" ht="15">
      <c r="A41" s="1285">
        <v>1965</v>
      </c>
      <c r="B41" s="1286">
        <f>'[1]Mid Yr Annual'!AC12</f>
        <v>35382</v>
      </c>
      <c r="C41" s="1286">
        <f>'[1]Mid Yr Annual'!AA12</f>
        <v>26700</v>
      </c>
      <c r="D41" s="1286">
        <f>'[1]Mid Yr Annual'!AB12</f>
        <v>8682</v>
      </c>
      <c r="E41" s="1288">
        <f t="shared" si="0"/>
        <v>307.53282653766416</v>
      </c>
      <c r="F41" s="1281"/>
      <c r="G41" s="1281"/>
      <c r="H41" s="1281"/>
      <c r="I41" s="1281"/>
    </row>
    <row r="42" spans="1:9" ht="15">
      <c r="A42" s="1285">
        <v>1966</v>
      </c>
      <c r="B42" s="1286">
        <f>'[1]Mid Yr Annual'!AC13</f>
        <v>38179</v>
      </c>
      <c r="C42" s="1286">
        <f>'[1]Mid Yr Annual'!AA13</f>
        <v>28801</v>
      </c>
      <c r="D42" s="1286">
        <f>'[1]Mid Yr Annual'!AB13</f>
        <v>9378</v>
      </c>
      <c r="E42" s="1288">
        <f t="shared" si="0"/>
        <v>307.11239070164214</v>
      </c>
      <c r="F42" s="1281"/>
      <c r="G42" s="1281"/>
      <c r="H42" s="1281"/>
      <c r="I42" s="1281"/>
    </row>
    <row r="43" spans="1:9" ht="15">
      <c r="A43" s="1285">
        <v>1967</v>
      </c>
      <c r="B43" s="1286">
        <f>'[1]Mid Yr Annual'!AC14</f>
        <v>41228</v>
      </c>
      <c r="C43" s="1286">
        <f>'[1]Mid Yr Annual'!AA14</f>
        <v>31074</v>
      </c>
      <c r="D43" s="1286">
        <f>'[1]Mid Yr Annual'!AB14</f>
        <v>10154</v>
      </c>
      <c r="E43" s="1288">
        <f t="shared" si="0"/>
        <v>306.02718140634232</v>
      </c>
      <c r="F43" s="1281"/>
      <c r="G43" s="1281"/>
      <c r="H43" s="1281"/>
      <c r="I43" s="1281"/>
    </row>
    <row r="44" spans="1:9" ht="15">
      <c r="A44" s="1285">
        <v>1968</v>
      </c>
      <c r="B44" s="1286">
        <f>'[1]Mid Yr Annual'!AC15</f>
        <v>44552</v>
      </c>
      <c r="C44" s="1286">
        <f>'[1]Mid Yr Annual'!AA15</f>
        <v>33531</v>
      </c>
      <c r="D44" s="1286">
        <f>'[1]Mid Yr Annual'!AB15</f>
        <v>11021</v>
      </c>
      <c r="E44" s="1288">
        <f t="shared" si="0"/>
        <v>304.24643861718539</v>
      </c>
      <c r="F44" s="1281"/>
      <c r="G44" s="1281"/>
      <c r="H44" s="1281"/>
      <c r="I44" s="1281"/>
    </row>
    <row r="45" spans="1:9" ht="15">
      <c r="A45" s="1285">
        <v>1969</v>
      </c>
      <c r="B45" s="1286">
        <f>'[1]Mid Yr Annual'!AC16</f>
        <v>54415</v>
      </c>
      <c r="C45" s="1286">
        <f>'[1]Mid Yr Annual'!AA16</f>
        <v>41031</v>
      </c>
      <c r="D45" s="1286">
        <f>'[1]Mid Yr Annual'!AB16</f>
        <v>13384</v>
      </c>
      <c r="E45" s="1288">
        <f t="shared" si="0"/>
        <v>306.56754333532575</v>
      </c>
      <c r="F45" s="1281"/>
      <c r="G45" s="1281"/>
      <c r="H45" s="1281"/>
      <c r="I45" s="1281"/>
    </row>
    <row r="46" spans="1:9" ht="15">
      <c r="A46" s="1285">
        <v>1970</v>
      </c>
      <c r="B46" s="1286">
        <f>'[1]Mid Yr Annual'!AC17</f>
        <v>66713</v>
      </c>
      <c r="C46" s="1286">
        <f>'[1]Mid Yr Annual'!AA17</f>
        <v>50321</v>
      </c>
      <c r="D46" s="1286">
        <f>'[1]Mid Yr Annual'!AB17</f>
        <v>16392</v>
      </c>
      <c r="E46" s="1288">
        <f t="shared" si="0"/>
        <v>306.98511469009276</v>
      </c>
      <c r="F46" s="1281"/>
      <c r="G46" s="1281"/>
      <c r="H46" s="1281"/>
      <c r="I46" s="1281"/>
    </row>
    <row r="47" spans="1:9" ht="15">
      <c r="A47" s="1285">
        <v>1971</v>
      </c>
      <c r="B47" s="1286">
        <f>'[1]Mid Yr Annual'!AC18</f>
        <v>82111</v>
      </c>
      <c r="C47" s="1286">
        <f>'[1]Mid Yr Annual'!AA18</f>
        <v>61848</v>
      </c>
      <c r="D47" s="1286">
        <f>'[1]Mid Yr Annual'!AB18</f>
        <v>20263</v>
      </c>
      <c r="E47" s="1288">
        <f t="shared" si="0"/>
        <v>305.22627449045058</v>
      </c>
      <c r="F47" s="1281"/>
      <c r="G47" s="1281"/>
      <c r="H47" s="1281"/>
      <c r="I47" s="1281"/>
    </row>
    <row r="48" spans="1:9" ht="15">
      <c r="A48" s="1285">
        <v>1972</v>
      </c>
      <c r="B48" s="1286">
        <f>'[1]Mid Yr Annual'!AC19</f>
        <v>101474</v>
      </c>
      <c r="C48" s="1286">
        <f>'[1]Mid Yr Annual'!AA19</f>
        <v>76172</v>
      </c>
      <c r="D48" s="1286">
        <f>'[1]Mid Yr Annual'!AB19</f>
        <v>25302</v>
      </c>
      <c r="E48" s="1288">
        <f t="shared" si="0"/>
        <v>301.05130029246698</v>
      </c>
      <c r="F48" s="1281"/>
      <c r="G48" s="1281"/>
      <c r="H48" s="1281"/>
      <c r="I48" s="1281"/>
    </row>
    <row r="49" spans="1:9" ht="15">
      <c r="A49" s="1285">
        <v>1973</v>
      </c>
      <c r="B49" s="1286">
        <f>'[1]Mid Yr Annual'!AC20</f>
        <v>125933</v>
      </c>
      <c r="C49" s="1286">
        <f>'[1]Mid Yr Annual'!AA20</f>
        <v>93998</v>
      </c>
      <c r="D49" s="1286">
        <f>'[1]Mid Yr Annual'!AB20</f>
        <v>31935</v>
      </c>
      <c r="E49" s="1288">
        <f t="shared" si="0"/>
        <v>294.34163143886019</v>
      </c>
      <c r="F49" s="1281"/>
      <c r="G49" s="1281"/>
      <c r="H49" s="1281"/>
      <c r="I49" s="1281"/>
    </row>
    <row r="50" spans="1:9" ht="15">
      <c r="A50" s="1285">
        <v>1974</v>
      </c>
      <c r="B50" s="1286">
        <f>'[1]Mid Yr Annual'!AC21</f>
        <v>156971</v>
      </c>
      <c r="C50" s="1286">
        <f>'[1]Mid Yr Annual'!AA21</f>
        <v>116211</v>
      </c>
      <c r="D50" s="1286">
        <f>'[1]Mid Yr Annual'!AB21</f>
        <v>40760</v>
      </c>
      <c r="E50" s="1288">
        <f t="shared" si="0"/>
        <v>285.11040235525024</v>
      </c>
      <c r="F50" s="1281"/>
      <c r="G50" s="1281"/>
      <c r="H50" s="1281"/>
      <c r="I50" s="1281"/>
    </row>
    <row r="51" spans="1:9" ht="15">
      <c r="A51" s="1285">
        <v>1975</v>
      </c>
      <c r="B51" s="1286">
        <f>'[1]Mid Yr Annual'!AC22</f>
        <v>196539</v>
      </c>
      <c r="C51" s="1286">
        <f>'[1]Mid Yr Annual'!AA22</f>
        <v>143922</v>
      </c>
      <c r="D51" s="1286">
        <f>'[1]Mid Yr Annual'!AB22</f>
        <v>52617</v>
      </c>
      <c r="E51" s="1288">
        <f t="shared" si="0"/>
        <v>273.52756713609671</v>
      </c>
      <c r="F51" s="1281"/>
      <c r="G51" s="1281"/>
      <c r="H51" s="1281"/>
      <c r="I51" s="1281"/>
    </row>
    <row r="52" spans="1:9" ht="15">
      <c r="A52" s="1285">
        <v>1976</v>
      </c>
      <c r="B52" s="1286">
        <f>'[1]Mid Yr Annual'!AC23</f>
        <v>228445</v>
      </c>
      <c r="C52" s="1286">
        <f>'[1]Mid Yr Annual'!AA23</f>
        <v>167430</v>
      </c>
      <c r="D52" s="1286">
        <f>'[1]Mid Yr Annual'!AB23</f>
        <v>61015</v>
      </c>
      <c r="E52" s="1288">
        <f t="shared" si="0"/>
        <v>274.40793247562073</v>
      </c>
      <c r="F52" s="1281"/>
      <c r="G52" s="1281"/>
      <c r="H52" s="1281"/>
      <c r="I52" s="1281"/>
    </row>
    <row r="53" spans="1:9" ht="15">
      <c r="A53" s="1285">
        <v>1977</v>
      </c>
      <c r="B53" s="1286">
        <f>'[1]Mid Yr Annual'!AC24</f>
        <v>265758</v>
      </c>
      <c r="C53" s="1286">
        <f>'[1]Mid Yr Annual'!AA24</f>
        <v>194891</v>
      </c>
      <c r="D53" s="1286">
        <f>'[1]Mid Yr Annual'!AB24</f>
        <v>70867</v>
      </c>
      <c r="E53" s="1288">
        <f t="shared" si="0"/>
        <v>275.00952488464304</v>
      </c>
      <c r="F53" s="1281"/>
      <c r="G53" s="1281"/>
      <c r="H53" s="1281"/>
      <c r="I53" s="1281"/>
    </row>
    <row r="54" spans="1:9" ht="15">
      <c r="A54" s="1285">
        <v>1978</v>
      </c>
      <c r="B54" s="1286">
        <f>'[1]Mid Yr Annual'!AC25</f>
        <v>309422</v>
      </c>
      <c r="C54" s="1286">
        <f>'[1]Mid Yr Annual'!AA25</f>
        <v>226982</v>
      </c>
      <c r="D54" s="1286">
        <f>'[1]Mid Yr Annual'!AB25</f>
        <v>82440</v>
      </c>
      <c r="E54" s="1288">
        <f t="shared" si="0"/>
        <v>275.32993692382337</v>
      </c>
      <c r="F54" s="1281"/>
      <c r="G54" s="1281"/>
      <c r="H54" s="1281"/>
      <c r="I54" s="1281"/>
    </row>
    <row r="55" spans="1:9" ht="15">
      <c r="A55" s="1285">
        <v>1979</v>
      </c>
      <c r="B55" s="1286">
        <f>'[1]Mid Yr Annual'!AC26</f>
        <v>360549</v>
      </c>
      <c r="C55" s="1286">
        <f>'[1]Mid Yr Annual'!AA26</f>
        <v>264497</v>
      </c>
      <c r="D55" s="1286">
        <f>'[1]Mid Yr Annual'!AB26</f>
        <v>96052</v>
      </c>
      <c r="E55" s="1288">
        <f t="shared" si="0"/>
        <v>275.36855036855036</v>
      </c>
      <c r="F55" s="1281"/>
      <c r="G55" s="1281"/>
      <c r="H55" s="1281"/>
      <c r="I55" s="1281"/>
    </row>
    <row r="56" spans="1:9" ht="15">
      <c r="A56" s="1285">
        <v>1980</v>
      </c>
      <c r="B56" s="1286">
        <f>'[1]Mid Yr Annual'!AC27</f>
        <v>420455</v>
      </c>
      <c r="C56" s="1286">
        <f>'[1]Mid Yr Annual'!AA27</f>
        <v>308369</v>
      </c>
      <c r="D56" s="1286">
        <f>'[1]Mid Yr Annual'!AB27</f>
        <v>112086</v>
      </c>
      <c r="E56" s="1288">
        <f t="shared" si="0"/>
        <v>275.11821280088503</v>
      </c>
      <c r="F56" s="1281"/>
      <c r="G56" s="1281"/>
      <c r="H56" s="1281"/>
      <c r="I56" s="1281"/>
    </row>
    <row r="57" spans="1:9" ht="15">
      <c r="A57" s="1285">
        <v>1981</v>
      </c>
      <c r="B57" s="1286">
        <f>'[1]Mid Yr Annual'!AC28</f>
        <v>443552</v>
      </c>
      <c r="C57" s="1286">
        <f>'[1]Mid Yr Annual'!AA28</f>
        <v>320567</v>
      </c>
      <c r="D57" s="1286">
        <f>'[1]Mid Yr Annual'!AB28</f>
        <v>122985</v>
      </c>
      <c r="E57" s="1288">
        <f t="shared" si="0"/>
        <v>260.65536447534254</v>
      </c>
      <c r="F57" s="1281"/>
      <c r="G57" s="1281"/>
      <c r="H57" s="1281"/>
      <c r="I57" s="1281"/>
    </row>
    <row r="58" spans="1:9" ht="15">
      <c r="A58" s="1285">
        <v>1982</v>
      </c>
      <c r="B58" s="1286">
        <f>'[1]Mid Yr Annual'!AC29</f>
        <v>468279</v>
      </c>
      <c r="C58" s="1286">
        <f>'[1]Mid Yr Annual'!AA29</f>
        <v>333333</v>
      </c>
      <c r="D58" s="1286">
        <f>'[1]Mid Yr Annual'!AB29</f>
        <v>134946</v>
      </c>
      <c r="E58" s="1288">
        <f t="shared" si="0"/>
        <v>247.01213818860879</v>
      </c>
      <c r="F58" s="1281"/>
      <c r="G58" s="1281"/>
      <c r="H58" s="1281"/>
      <c r="I58" s="1281"/>
    </row>
    <row r="59" spans="1:9" ht="15">
      <c r="A59" s="1285">
        <v>1983</v>
      </c>
      <c r="B59" s="1286">
        <f>'[1]Mid Yr Annual'!AC30</f>
        <v>494772</v>
      </c>
      <c r="C59" s="1286">
        <f>'[1]Mid Yr Annual'!AA30</f>
        <v>346699</v>
      </c>
      <c r="D59" s="1286">
        <f>'[1]Mid Yr Annual'!AB30</f>
        <v>148073</v>
      </c>
      <c r="E59" s="1288">
        <f t="shared" si="0"/>
        <v>234.14059281570579</v>
      </c>
      <c r="F59" s="1281"/>
      <c r="G59" s="1281"/>
      <c r="H59" s="1281"/>
      <c r="I59" s="1281"/>
    </row>
    <row r="60" spans="1:9" ht="15">
      <c r="A60" s="1285">
        <v>1984</v>
      </c>
      <c r="B60" s="1286">
        <f>'[1]Mid Yr Annual'!AC31</f>
        <v>523181</v>
      </c>
      <c r="C60" s="1286">
        <f>'[1]Mid Yr Annual'!AA31</f>
        <v>360700</v>
      </c>
      <c r="D60" s="1286">
        <f>'[1]Mid Yr Annual'!AB31</f>
        <v>162481</v>
      </c>
      <c r="E60" s="1288">
        <f t="shared" si="0"/>
        <v>221.99518712957209</v>
      </c>
      <c r="F60" s="1281"/>
      <c r="G60" s="1281"/>
      <c r="H60" s="1281"/>
      <c r="I60" s="1281"/>
    </row>
    <row r="61" spans="1:9" ht="15">
      <c r="A61" s="1285">
        <v>1985</v>
      </c>
      <c r="B61" s="1286">
        <f>'[1]Mid Yr Annual'!AC32</f>
        <v>553668</v>
      </c>
      <c r="C61" s="1286">
        <f>'[1]Mid Yr Annual'!AA32</f>
        <v>375373</v>
      </c>
      <c r="D61" s="1286">
        <f>'[1]Mid Yr Annual'!AB32</f>
        <v>178295</v>
      </c>
      <c r="E61" s="1288">
        <f t="shared" si="0"/>
        <v>210.53478785159427</v>
      </c>
      <c r="F61" s="1281"/>
      <c r="G61" s="1281"/>
      <c r="H61" s="1281"/>
      <c r="I61" s="1281"/>
    </row>
    <row r="62" spans="1:9" ht="15">
      <c r="A62" s="1285">
        <v>1986</v>
      </c>
      <c r="B62" s="1286">
        <f>'[1]Mid Yr Annual'!AC33</f>
        <v>582495</v>
      </c>
      <c r="C62" s="1286">
        <f>'[1]Mid Yr Annual'!AA33</f>
        <v>395597</v>
      </c>
      <c r="D62" s="1286">
        <f>'[1]Mid Yr Annual'!AB33</f>
        <v>186898</v>
      </c>
      <c r="E62" s="1288">
        <f t="shared" si="0"/>
        <v>211.66465130713007</v>
      </c>
      <c r="F62" s="1281"/>
      <c r="G62" s="1281"/>
      <c r="H62" s="1281"/>
      <c r="I62" s="1281"/>
    </row>
    <row r="63" spans="1:9" ht="15">
      <c r="A63" s="1285">
        <v>1987</v>
      </c>
      <c r="B63" s="1286">
        <f>'[1]Mid Yr Annual'!AC34</f>
        <v>612831</v>
      </c>
      <c r="C63" s="1286">
        <f>'[1]Mid Yr Annual'!AA34</f>
        <v>416911</v>
      </c>
      <c r="D63" s="1286">
        <f>'[1]Mid Yr Annual'!AB34</f>
        <v>195920</v>
      </c>
      <c r="E63" s="1288">
        <f t="shared" si="0"/>
        <v>212.79654961208658</v>
      </c>
      <c r="F63" s="1281"/>
      <c r="G63" s="1281"/>
      <c r="H63" s="1281"/>
      <c r="I63" s="1281"/>
    </row>
    <row r="64" spans="1:9" ht="15">
      <c r="A64" s="1285">
        <v>1988</v>
      </c>
      <c r="B64" s="1286">
        <f>'[1]Mid Yr Annual'!AC35</f>
        <v>644754</v>
      </c>
      <c r="C64" s="1286">
        <f>'[1]Mid Yr Annual'!AA35</f>
        <v>439374</v>
      </c>
      <c r="D64" s="1286">
        <f>'[1]Mid Yr Annual'!AB35</f>
        <v>205380</v>
      </c>
      <c r="E64" s="1288">
        <f t="shared" si="0"/>
        <v>213.93222319602688</v>
      </c>
      <c r="F64" s="1281"/>
      <c r="G64" s="1281"/>
      <c r="H64" s="1281"/>
      <c r="I64" s="1281"/>
    </row>
    <row r="65" spans="1:9" ht="15">
      <c r="A65" s="1285">
        <v>1989</v>
      </c>
      <c r="B65" s="1286">
        <f>'[1]Mid Yr Annual'!AC36</f>
        <v>678348</v>
      </c>
      <c r="C65" s="1286">
        <f>'[1]Mid Yr Annual'!AA36</f>
        <v>463048</v>
      </c>
      <c r="D65" s="1286">
        <f>'[1]Mid Yr Annual'!AB36</f>
        <v>215300</v>
      </c>
      <c r="E65" s="1288">
        <f t="shared" si="0"/>
        <v>215.0710636321412</v>
      </c>
      <c r="F65" s="1281"/>
      <c r="G65" s="1281"/>
      <c r="H65" s="1281"/>
      <c r="I65" s="1281"/>
    </row>
    <row r="66" spans="1:9" ht="15">
      <c r="A66" s="1285">
        <v>1990</v>
      </c>
      <c r="B66" s="1286">
        <f>'[1]Mid Yr Annual'!AC37</f>
        <v>713702</v>
      </c>
      <c r="C66" s="1286">
        <f>'[1]Mid Yr Annual'!AA37</f>
        <v>487999</v>
      </c>
      <c r="D66" s="1286">
        <f>'[1]Mid Yr Annual'!AB37</f>
        <v>225703</v>
      </c>
      <c r="E66" s="1288">
        <f t="shared" si="0"/>
        <v>216.21289925255755</v>
      </c>
      <c r="F66" s="1281"/>
      <c r="G66" s="1281"/>
      <c r="H66" s="1281"/>
      <c r="I66" s="1281"/>
    </row>
    <row r="67" spans="1:9" ht="15">
      <c r="A67" s="1285">
        <v>1991</v>
      </c>
      <c r="B67" s="1286">
        <f>'[1]Mid Yr Annual'!AC38</f>
        <v>750908</v>
      </c>
      <c r="C67" s="1286">
        <f>'[1]Mid Yr Annual'!AA38</f>
        <v>514295</v>
      </c>
      <c r="D67" s="1286">
        <f>'[1]Mid Yr Annual'!AB38</f>
        <v>236613</v>
      </c>
      <c r="E67" s="1288">
        <f t="shared" si="0"/>
        <v>217.35703448246716</v>
      </c>
      <c r="F67" s="1281"/>
      <c r="G67" s="1281"/>
      <c r="H67" s="1281"/>
      <c r="I67" s="1281"/>
    </row>
    <row r="68" spans="1:9" ht="15">
      <c r="A68" s="1285">
        <v>1992</v>
      </c>
      <c r="B68" s="1286">
        <f>'[1]Mid Yr Annual'!AC39</f>
        <v>790062</v>
      </c>
      <c r="C68" s="1286">
        <f>'[1]Mid Yr Annual'!AA39</f>
        <v>542008</v>
      </c>
      <c r="D68" s="1286">
        <f>'[1]Mid Yr Annual'!AB39</f>
        <v>248054</v>
      </c>
      <c r="E68" s="1288">
        <f t="shared" si="0"/>
        <v>218.50403541164422</v>
      </c>
      <c r="F68" s="1281"/>
      <c r="G68" s="1281"/>
      <c r="H68" s="1281"/>
      <c r="I68" s="1281"/>
    </row>
    <row r="69" spans="1:9" ht="15">
      <c r="A69" s="1285">
        <v>1993</v>
      </c>
      <c r="B69" s="1286">
        <f>'[1]Mid Yr Annual'!AC40</f>
        <v>831268</v>
      </c>
      <c r="C69" s="1286">
        <f>'[1]Mid Yr Annual'!AA40</f>
        <v>571215</v>
      </c>
      <c r="D69" s="1286">
        <f>'[1]Mid Yr Annual'!AB40</f>
        <v>260053</v>
      </c>
      <c r="E69" s="1288">
        <f t="shared" si="0"/>
        <v>219.65330144239829</v>
      </c>
      <c r="F69" s="1281"/>
      <c r="G69" s="1281"/>
      <c r="H69" s="1281"/>
      <c r="I69" s="1281"/>
    </row>
    <row r="70" spans="1:9" ht="15">
      <c r="A70" s="1285">
        <v>1994</v>
      </c>
      <c r="B70" s="1286">
        <f>'[1]Mid Yr Annual'!AC41</f>
        <v>874633</v>
      </c>
      <c r="C70" s="1286">
        <f>'[1]Mid Yr Annual'!AA41</f>
        <v>601997</v>
      </c>
      <c r="D70" s="1286">
        <f>'[1]Mid Yr Annual'!AB41</f>
        <v>272636</v>
      </c>
      <c r="E70" s="1288">
        <f t="shared" si="0"/>
        <v>220.80612978476796</v>
      </c>
      <c r="F70" s="1281"/>
      <c r="G70" s="1281"/>
      <c r="H70" s="1281"/>
      <c r="I70" s="1281"/>
    </row>
    <row r="71" spans="1:9" ht="15">
      <c r="A71" s="1285">
        <v>1995</v>
      </c>
      <c r="B71" s="1286">
        <f>'[1]Mid Yr Annual'!AC42</f>
        <v>920271</v>
      </c>
      <c r="C71" s="1286">
        <f>'[1]Mid Yr Annual'!AA42</f>
        <v>634440</v>
      </c>
      <c r="D71" s="1286">
        <f>'[1]Mid Yr Annual'!AB42</f>
        <v>285831</v>
      </c>
      <c r="E71" s="1288">
        <f t="shared" si="0"/>
        <v>221.96332798051995</v>
      </c>
      <c r="F71" s="1281"/>
      <c r="G71" s="1281"/>
      <c r="H71" s="1281"/>
      <c r="I71" s="1281"/>
    </row>
    <row r="72" spans="1:9" ht="15">
      <c r="A72" s="1285">
        <v>1996</v>
      </c>
      <c r="B72" s="1286">
        <f>'[1]Mid Yr Annual'!AC43</f>
        <v>955796</v>
      </c>
      <c r="C72" s="1286">
        <f>'[1]Mid Yr Annual'!AA43</f>
        <v>656779</v>
      </c>
      <c r="D72" s="1286">
        <f>'[1]Mid Yr Annual'!AB43</f>
        <v>299017</v>
      </c>
      <c r="E72" s="1288">
        <f t="shared" si="0"/>
        <v>219.64604019169479</v>
      </c>
      <c r="F72" s="1281"/>
      <c r="G72" s="1281"/>
      <c r="H72" s="1281"/>
      <c r="I72" s="1281"/>
    </row>
    <row r="73" spans="1:9" ht="15">
      <c r="A73" s="1285">
        <v>1997</v>
      </c>
      <c r="B73" s="1286">
        <f>'[1]Mid Yr Annual'!AC44</f>
        <v>992743</v>
      </c>
      <c r="C73" s="1286">
        <f>'[1]Mid Yr Annual'!AA44</f>
        <v>679926</v>
      </c>
      <c r="D73" s="1286">
        <f>'[1]Mid Yr Annual'!AB44</f>
        <v>312817</v>
      </c>
      <c r="E73" s="1288">
        <f t="shared" si="0"/>
        <v>217.35583424174516</v>
      </c>
      <c r="F73" s="1281"/>
      <c r="G73" s="1281"/>
      <c r="H73" s="1281"/>
      <c r="I73" s="1281"/>
    </row>
    <row r="74" spans="1:9" ht="15">
      <c r="A74" s="1285">
        <v>1998</v>
      </c>
      <c r="B74" s="1286">
        <f>'[1]Mid Yr Annual'!AC45</f>
        <v>1031171</v>
      </c>
      <c r="C74" s="1286">
        <f>'[1]Mid Yr Annual'!AA45</f>
        <v>703911</v>
      </c>
      <c r="D74" s="1286">
        <f>'[1]Mid Yr Annual'!AB45</f>
        <v>327260</v>
      </c>
      <c r="E74" s="1288">
        <f t="shared" si="0"/>
        <v>215.09228136649759</v>
      </c>
      <c r="F74" s="1281"/>
      <c r="G74" s="1281"/>
      <c r="H74" s="1281"/>
      <c r="I74" s="1281"/>
    </row>
    <row r="75" spans="1:9" ht="15">
      <c r="A75" s="1285">
        <v>1999</v>
      </c>
      <c r="B75" s="1286">
        <f>'[1]Mid Yr Annual'!AC46</f>
        <v>1071141</v>
      </c>
      <c r="C75" s="1286">
        <f>'[1]Mid Yr Annual'!AA46</f>
        <v>728765</v>
      </c>
      <c r="D75" s="1286">
        <f>'[1]Mid Yr Annual'!AB46</f>
        <v>342376</v>
      </c>
      <c r="E75" s="1288">
        <f t="shared" si="0"/>
        <v>212.85516508166461</v>
      </c>
      <c r="F75" s="1281"/>
      <c r="G75" s="1281"/>
      <c r="H75" s="1281"/>
      <c r="I75" s="1281"/>
    </row>
    <row r="76" spans="1:9" ht="15">
      <c r="A76" s="1285">
        <v>2000</v>
      </c>
      <c r="B76" s="1286">
        <f>'[1]Mid Yr Annual'!AC47</f>
        <v>1112716</v>
      </c>
      <c r="C76" s="1286">
        <f>'[1]Mid Yr Annual'!AA47</f>
        <v>754520</v>
      </c>
      <c r="D76" s="1286">
        <f>'[1]Mid Yr Annual'!AB47</f>
        <v>358196</v>
      </c>
      <c r="E76" s="1288">
        <f t="shared" si="0"/>
        <v>210.64445164100101</v>
      </c>
      <c r="F76" s="1281"/>
      <c r="G76" s="1281"/>
      <c r="H76" s="1281"/>
      <c r="I76" s="1281"/>
    </row>
    <row r="77" spans="1:9" ht="15">
      <c r="A77" s="1285">
        <v>2001</v>
      </c>
      <c r="B77" s="1286">
        <f>'[1]Mid Yr Annual'!AC48</f>
        <v>1155963</v>
      </c>
      <c r="C77" s="1286">
        <f>'[1]Mid Yr Annual'!AA48</f>
        <v>781209</v>
      </c>
      <c r="D77" s="1286">
        <f>'[1]Mid Yr Annual'!AB48</f>
        <v>374754</v>
      </c>
      <c r="E77" s="1288">
        <f t="shared" si="0"/>
        <v>208.45914920187644</v>
      </c>
      <c r="F77" s="1281"/>
      <c r="G77" s="1281"/>
      <c r="H77" s="1281"/>
      <c r="I77" s="1281"/>
    </row>
    <row r="78" spans="1:9" ht="15">
      <c r="A78" s="1285">
        <v>2002</v>
      </c>
      <c r="B78" s="1286">
        <f>'[1]Mid Yr Annual'!AC49</f>
        <v>1206685</v>
      </c>
      <c r="C78" s="1286">
        <f>'[1]Mid Yr Annual'!AA49</f>
        <v>811860</v>
      </c>
      <c r="D78" s="1286">
        <f>'[1]Mid Yr Annual'!AB49</f>
        <v>394825</v>
      </c>
      <c r="E78" s="1288">
        <f t="shared" si="0"/>
        <v>205.62527702146522</v>
      </c>
      <c r="F78" s="1281"/>
      <c r="G78" s="1281"/>
      <c r="H78" s="1281"/>
      <c r="I78" s="1281"/>
    </row>
    <row r="79" spans="1:9" ht="15">
      <c r="A79" s="1285">
        <v>2003</v>
      </c>
      <c r="B79" s="1286">
        <f>'[1]Mid Yr Annual'!AC50</f>
        <v>1259720</v>
      </c>
      <c r="C79" s="1286">
        <f>'[1]Mid Yr Annual'!AA50</f>
        <v>843716</v>
      </c>
      <c r="D79" s="1286">
        <f>'[1]Mid Yr Annual'!AB50</f>
        <v>416004</v>
      </c>
      <c r="E79" s="1288">
        <f t="shared" si="0"/>
        <v>202.81439601542294</v>
      </c>
      <c r="F79" s="1281"/>
      <c r="G79" s="1281"/>
      <c r="H79" s="1281"/>
      <c r="I79" s="1281"/>
    </row>
    <row r="80" spans="1:9" ht="15">
      <c r="A80" s="1285">
        <v>2004</v>
      </c>
      <c r="B80" s="1286">
        <f>'[1]Mid Yr Annual'!AC51</f>
        <v>1315179</v>
      </c>
      <c r="C80" s="1286">
        <f>'[1]Mid Yr Annual'!AA51</f>
        <v>876825</v>
      </c>
      <c r="D80" s="1286">
        <f>'[1]Mid Yr Annual'!AB51</f>
        <v>438354</v>
      </c>
      <c r="E80" s="1288">
        <f t="shared" si="0"/>
        <v>200.02669075678563</v>
      </c>
      <c r="F80" s="1281"/>
      <c r="G80" s="1281"/>
      <c r="H80" s="1281"/>
      <c r="I80" s="1281"/>
    </row>
    <row r="81" spans="1:9" ht="15">
      <c r="A81" s="1285">
        <v>2005</v>
      </c>
      <c r="B81" s="1286">
        <v>1374169</v>
      </c>
      <c r="C81" s="1286">
        <v>911864</v>
      </c>
      <c r="D81" s="1286">
        <v>462304.99999999994</v>
      </c>
      <c r="E81" s="1289">
        <f>C81/D81*100</f>
        <v>197.24294567439247</v>
      </c>
      <c r="F81" s="1281"/>
      <c r="G81" s="1281"/>
      <c r="H81" s="1281"/>
      <c r="I81" s="1281"/>
    </row>
    <row r="82" spans="1:9" ht="15">
      <c r="A82" s="1285">
        <v>2006</v>
      </c>
      <c r="B82" s="1286">
        <v>1461479</v>
      </c>
      <c r="C82" s="1286">
        <v>975164.71992362372</v>
      </c>
      <c r="D82" s="1286">
        <v>486314.70041069598</v>
      </c>
      <c r="E82" s="1288">
        <f t="shared" si="0"/>
        <v>200.52133301750712</v>
      </c>
      <c r="F82" s="1281"/>
      <c r="G82" s="1281"/>
      <c r="H82" s="1281"/>
      <c r="I82" s="1281"/>
    </row>
    <row r="83" spans="1:9" ht="15">
      <c r="A83" s="1285">
        <v>2007</v>
      </c>
      <c r="B83" s="1286">
        <v>1574280</v>
      </c>
      <c r="C83" s="1286">
        <v>1063872.0444066231</v>
      </c>
      <c r="D83" s="1286">
        <v>510408.11629444268</v>
      </c>
      <c r="E83" s="1288">
        <f t="shared" si="0"/>
        <v>208.43556566661255</v>
      </c>
      <c r="F83" s="1281"/>
      <c r="G83" s="1281"/>
      <c r="H83" s="1281"/>
      <c r="I83" s="1281"/>
    </row>
    <row r="84" spans="1:9" ht="15">
      <c r="A84" s="1285">
        <v>2008</v>
      </c>
      <c r="B84" s="1286">
        <v>1695788</v>
      </c>
      <c r="C84" s="1286">
        <v>1160404.8791782721</v>
      </c>
      <c r="D84" s="1286">
        <v>535383.09362998768</v>
      </c>
      <c r="E84" s="1288">
        <f t="shared" si="0"/>
        <v>216.74290671200157</v>
      </c>
      <c r="F84" s="1281"/>
      <c r="G84" s="1281"/>
      <c r="H84" s="1281"/>
      <c r="I84" s="1281"/>
    </row>
    <row r="85" spans="1:9" ht="15">
      <c r="A85" s="1285">
        <v>2009</v>
      </c>
      <c r="B85" s="1286">
        <v>1826673</v>
      </c>
      <c r="C85" s="1286">
        <v>1265415.5173037637</v>
      </c>
      <c r="D85" s="1286">
        <v>561257.13874464994</v>
      </c>
      <c r="E85" s="1288">
        <f t="shared" si="0"/>
        <v>225.46092155443893</v>
      </c>
      <c r="F85" s="1281"/>
      <c r="G85" s="1281"/>
      <c r="H85" s="1281"/>
      <c r="I85" s="1281"/>
    </row>
    <row r="86" spans="1:9" ht="15">
      <c r="A86" s="1290">
        <v>2010</v>
      </c>
      <c r="B86" s="1286">
        <v>1967658.9440589999</v>
      </c>
      <c r="C86" s="1286">
        <v>1379617.965207</v>
      </c>
      <c r="D86" s="1286">
        <v>588040.97885199997</v>
      </c>
      <c r="E86" s="1288">
        <f t="shared" si="0"/>
        <v>234.61255504681873</v>
      </c>
      <c r="F86" s="1281"/>
      <c r="G86" s="1281"/>
      <c r="H86" s="1281"/>
      <c r="I86" s="1281"/>
    </row>
    <row r="87" spans="1:9" ht="15">
      <c r="A87" s="1291"/>
      <c r="B87" s="1292" t="s">
        <v>769</v>
      </c>
      <c r="C87" s="1292"/>
      <c r="D87" s="1292"/>
      <c r="E87" s="1292"/>
      <c r="F87" s="1281"/>
      <c r="G87" s="1281"/>
      <c r="H87" s="1281"/>
      <c r="I87" s="1281"/>
    </row>
    <row r="88" spans="1:9" ht="15">
      <c r="A88" s="1293"/>
      <c r="B88" s="1294">
        <v>9784</v>
      </c>
      <c r="C88" s="1294">
        <v>9193</v>
      </c>
      <c r="D88" s="1294">
        <v>11517</v>
      </c>
      <c r="E88" s="1295" t="s">
        <v>91</v>
      </c>
      <c r="F88" s="1281"/>
      <c r="G88" s="1281"/>
      <c r="H88" s="1281"/>
      <c r="I88" s="1281"/>
    </row>
    <row r="89" spans="1:9">
      <c r="A89" s="1280" t="s">
        <v>770</v>
      </c>
      <c r="F89" s="1281"/>
      <c r="G89" s="1281"/>
      <c r="H89" s="1281"/>
      <c r="I89" s="1281"/>
    </row>
    <row r="90" spans="1:9">
      <c r="A90" s="1280" t="s">
        <v>771</v>
      </c>
      <c r="F90" s="1281"/>
      <c r="G90" s="1281"/>
      <c r="H90" s="1281"/>
      <c r="I90" s="1281"/>
    </row>
    <row r="91" spans="1:9">
      <c r="A91" s="1280"/>
      <c r="F91" s="1281"/>
      <c r="G91" s="1281"/>
      <c r="H91" s="1281"/>
      <c r="I91" s="1281"/>
    </row>
    <row r="92" spans="1:9">
      <c r="F92" s="1281"/>
      <c r="G92" s="1281"/>
      <c r="H92" s="1281"/>
      <c r="I92" s="1281"/>
    </row>
    <row r="93" spans="1:9" s="1279" customFormat="1" ht="15">
      <c r="A93" s="1276" t="s">
        <v>772</v>
      </c>
      <c r="B93" s="1277"/>
      <c r="C93" s="1277"/>
      <c r="D93" s="1277"/>
      <c r="E93" s="1277"/>
      <c r="F93" s="1278"/>
      <c r="G93" s="1278"/>
      <c r="H93" s="1278"/>
      <c r="I93" s="1278"/>
    </row>
    <row r="94" spans="1:9">
      <c r="A94" s="1280" t="s">
        <v>765</v>
      </c>
      <c r="F94" s="1281"/>
      <c r="G94" s="1281"/>
      <c r="H94" s="1281"/>
      <c r="I94" s="1281"/>
    </row>
    <row r="95" spans="1:9" ht="25.5">
      <c r="A95" s="1282" t="s">
        <v>0</v>
      </c>
      <c r="B95" s="1296" t="s">
        <v>1</v>
      </c>
      <c r="C95" s="1296" t="s">
        <v>773</v>
      </c>
      <c r="D95" s="1297" t="s">
        <v>774</v>
      </c>
      <c r="E95" s="1298" t="s">
        <v>775</v>
      </c>
      <c r="F95" s="1281"/>
      <c r="G95" s="1281"/>
      <c r="H95" s="1281"/>
      <c r="I95" s="1281"/>
    </row>
    <row r="96" spans="1:9" ht="15">
      <c r="A96" s="1285">
        <v>1960</v>
      </c>
      <c r="B96" s="1299">
        <f>'[1]Mid Yr Annual'!AC7</f>
        <v>19908</v>
      </c>
      <c r="C96" s="1286">
        <f>'[1]Mid Yr Annual'!W7</f>
        <v>11064</v>
      </c>
      <c r="D96" s="1286">
        <f>'[1]Mid Yr Annual'!Z7</f>
        <v>8844</v>
      </c>
      <c r="E96" s="1288">
        <f t="shared" ref="E96:E105" si="1">C96/B96*100</f>
        <v>55.575647980711274</v>
      </c>
      <c r="F96" s="1281"/>
      <c r="G96" s="1281"/>
      <c r="H96" s="1281"/>
      <c r="I96" s="1281"/>
    </row>
    <row r="97" spans="1:9" ht="15">
      <c r="A97" s="1285">
        <v>1961</v>
      </c>
      <c r="B97" s="1299">
        <f>'[1]Mid Yr Annual'!AC8</f>
        <v>24091</v>
      </c>
      <c r="C97" s="1286">
        <f>'[1]Mid Yr Annual'!W8</f>
        <v>12584</v>
      </c>
      <c r="D97" s="1286">
        <f>'[1]Mid Yr Annual'!Z8</f>
        <v>11507</v>
      </c>
      <c r="E97" s="1288">
        <f t="shared" si="1"/>
        <v>52.235274583869497</v>
      </c>
      <c r="F97" s="1281"/>
      <c r="G97" s="1281"/>
      <c r="H97" s="1281"/>
      <c r="I97" s="1281"/>
    </row>
    <row r="98" spans="1:9" ht="15">
      <c r="A98" s="1285">
        <v>1962</v>
      </c>
      <c r="B98" s="1299">
        <f>'[1]Mid Yr Annual'!AC9</f>
        <v>28274</v>
      </c>
      <c r="C98" s="1286">
        <f>'[1]Mid Yr Annual'!W9</f>
        <v>14104</v>
      </c>
      <c r="D98" s="1286">
        <f>'[1]Mid Yr Annual'!Z9</f>
        <v>14170</v>
      </c>
      <c r="E98" s="1288">
        <f t="shared" si="1"/>
        <v>49.883284996816862</v>
      </c>
      <c r="F98" s="1281"/>
      <c r="G98" s="1281"/>
      <c r="H98" s="1281"/>
      <c r="I98" s="1281"/>
    </row>
    <row r="99" spans="1:9" ht="15">
      <c r="A99" s="1285">
        <v>1963</v>
      </c>
      <c r="B99" s="1299">
        <f>'[1]Mid Yr Annual'!AC10</f>
        <v>30450</v>
      </c>
      <c r="C99" s="1286">
        <f>'[1]Mid Yr Annual'!W10</f>
        <v>14921</v>
      </c>
      <c r="D99" s="1286">
        <f>'[1]Mid Yr Annual'!Z10</f>
        <v>15529</v>
      </c>
      <c r="E99" s="1288">
        <f t="shared" si="1"/>
        <v>49.001642036124792</v>
      </c>
      <c r="F99" s="1281"/>
      <c r="G99" s="1281"/>
      <c r="H99" s="1281"/>
      <c r="I99" s="1281"/>
    </row>
    <row r="100" spans="1:9" ht="15">
      <c r="A100" s="1285">
        <v>1964</v>
      </c>
      <c r="B100" s="1299">
        <f>'[1]Mid Yr Annual'!AC11</f>
        <v>32813</v>
      </c>
      <c r="C100" s="1286">
        <f>'[1]Mid Yr Annual'!W11</f>
        <v>15786</v>
      </c>
      <c r="D100" s="1286">
        <f>'[1]Mid Yr Annual'!Z11</f>
        <v>17027</v>
      </c>
      <c r="E100" s="1288">
        <f t="shared" si="1"/>
        <v>48.108981196477011</v>
      </c>
      <c r="F100" s="1281"/>
      <c r="G100" s="1281"/>
      <c r="H100" s="1281"/>
      <c r="I100" s="1281"/>
    </row>
    <row r="101" spans="1:9" ht="15">
      <c r="A101" s="1285">
        <v>1965</v>
      </c>
      <c r="B101" s="1299">
        <f>'[1]Mid Yr Annual'!AC12</f>
        <v>35382</v>
      </c>
      <c r="C101" s="1286">
        <f>'[1]Mid Yr Annual'!W12</f>
        <v>16701</v>
      </c>
      <c r="D101" s="1286">
        <f>'[1]Mid Yr Annual'!Z12</f>
        <v>18681</v>
      </c>
      <c r="E101" s="1288">
        <f t="shared" si="1"/>
        <v>47.201967101916232</v>
      </c>
      <c r="F101" s="1281"/>
      <c r="G101" s="1281"/>
      <c r="H101" s="1281"/>
      <c r="I101" s="1281"/>
    </row>
    <row r="102" spans="1:9" ht="15">
      <c r="A102" s="1285">
        <v>1966</v>
      </c>
      <c r="B102" s="1299">
        <f>'[1]Mid Yr Annual'!AC13</f>
        <v>38179</v>
      </c>
      <c r="C102" s="1286">
        <f>'[1]Mid Yr Annual'!W13</f>
        <v>17669</v>
      </c>
      <c r="D102" s="1286">
        <f>'[1]Mid Yr Annual'!Z13</f>
        <v>20510</v>
      </c>
      <c r="E102" s="1288">
        <f t="shared" si="1"/>
        <v>46.279368239084313</v>
      </c>
      <c r="F102" s="1281"/>
      <c r="G102" s="1281"/>
      <c r="H102" s="1281"/>
      <c r="I102" s="1281"/>
    </row>
    <row r="103" spans="1:9" ht="15">
      <c r="A103" s="1285">
        <v>1967</v>
      </c>
      <c r="B103" s="1299">
        <f>'[1]Mid Yr Annual'!AC14</f>
        <v>41228</v>
      </c>
      <c r="C103" s="1286">
        <f>'[1]Mid Yr Annual'!W14</f>
        <v>18694</v>
      </c>
      <c r="D103" s="1286">
        <f>'[1]Mid Yr Annual'!Z14</f>
        <v>22534</v>
      </c>
      <c r="E103" s="1288">
        <f t="shared" si="1"/>
        <v>45.342970796546041</v>
      </c>
      <c r="F103" s="1281"/>
      <c r="G103" s="1281"/>
      <c r="H103" s="1281"/>
      <c r="I103" s="1281"/>
    </row>
    <row r="104" spans="1:9" ht="15">
      <c r="A104" s="1285">
        <v>1968</v>
      </c>
      <c r="B104" s="1300">
        <f>'[1]Mid Yr Annual'!AC15</f>
        <v>44552</v>
      </c>
      <c r="C104" s="1300">
        <f>'[1]Mid Yr Annual'!W15</f>
        <v>19778</v>
      </c>
      <c r="D104" s="1286">
        <f>'[1]Mid Yr Annual'!Z15</f>
        <v>24774</v>
      </c>
      <c r="E104" s="1288">
        <f t="shared" si="1"/>
        <v>44.393068773567968</v>
      </c>
      <c r="F104" s="1281"/>
      <c r="G104" s="1281"/>
      <c r="H104" s="1281"/>
      <c r="I104" s="1281"/>
    </row>
    <row r="105" spans="1:9" ht="15">
      <c r="A105" s="1285">
        <v>1969</v>
      </c>
      <c r="B105" s="1286">
        <f>'[1]Mid Yr Annual'!AC16</f>
        <v>54415</v>
      </c>
      <c r="C105" s="1286">
        <f>'[1]Mid Yr Annual'!W16</f>
        <v>22707</v>
      </c>
      <c r="D105" s="1286">
        <f>'[1]Mid Yr Annual'!Z16</f>
        <v>31708</v>
      </c>
      <c r="E105" s="1288">
        <f t="shared" si="1"/>
        <v>41.729302582008636</v>
      </c>
      <c r="F105" s="1281"/>
      <c r="G105" s="1281"/>
      <c r="H105" s="1281"/>
      <c r="I105" s="1281"/>
    </row>
    <row r="106" spans="1:9" ht="15">
      <c r="A106" s="1285">
        <v>1970</v>
      </c>
      <c r="B106" s="1286">
        <f>'[1]Mid Yr Annual'!AC17</f>
        <v>66713</v>
      </c>
      <c r="C106" s="1286">
        <f>'[1]Mid Yr Annual'!W17</f>
        <v>26071</v>
      </c>
      <c r="D106" s="1286">
        <f>'[1]Mid Yr Annual'!Z17</f>
        <v>40642</v>
      </c>
      <c r="E106" s="1288">
        <v>33.93384246490794</v>
      </c>
      <c r="F106" s="1281"/>
      <c r="G106" s="1281"/>
      <c r="H106" s="1281"/>
      <c r="I106" s="1281"/>
    </row>
    <row r="107" spans="1:9" ht="15">
      <c r="A107" s="1285">
        <v>1971</v>
      </c>
      <c r="B107" s="1286">
        <f>'[1]Mid Yr Annual'!AC18</f>
        <v>82111</v>
      </c>
      <c r="C107" s="1286">
        <f>'[1]Mid Yr Annual'!W18</f>
        <v>29935</v>
      </c>
      <c r="D107" s="1286">
        <f>'[1]Mid Yr Annual'!Z18</f>
        <v>52176</v>
      </c>
      <c r="E107" s="1288">
        <v>31.004987167815379</v>
      </c>
      <c r="F107" s="1281"/>
      <c r="G107" s="1281"/>
      <c r="H107" s="1281"/>
      <c r="I107" s="1281"/>
    </row>
    <row r="108" spans="1:9" ht="15">
      <c r="A108" s="1285">
        <v>1972</v>
      </c>
      <c r="B108" s="1286">
        <f>'[1]Mid Yr Annual'!AC19</f>
        <v>101474</v>
      </c>
      <c r="C108" s="1286">
        <f>'[1]Mid Yr Annual'!W19</f>
        <v>34373</v>
      </c>
      <c r="D108" s="1286">
        <f>'[1]Mid Yr Annual'!Z19</f>
        <v>67101</v>
      </c>
      <c r="E108" s="1288">
        <v>29.149191629728104</v>
      </c>
      <c r="F108" s="1281"/>
      <c r="G108" s="1281"/>
      <c r="H108" s="1281"/>
      <c r="I108" s="1281"/>
    </row>
    <row r="109" spans="1:9" ht="15">
      <c r="A109" s="1285">
        <v>1973</v>
      </c>
      <c r="B109" s="1286">
        <f>'[1]Mid Yr Annual'!AC20</f>
        <v>125933</v>
      </c>
      <c r="C109" s="1286">
        <f>'[1]Mid Yr Annual'!W20</f>
        <v>39471</v>
      </c>
      <c r="D109" s="1286">
        <f>'[1]Mid Yr Annual'!Z20</f>
        <v>86462</v>
      </c>
      <c r="E109" s="1288">
        <v>27.868044914609371</v>
      </c>
      <c r="F109" s="1281"/>
      <c r="G109" s="1281"/>
      <c r="H109" s="1281"/>
      <c r="I109" s="1281"/>
    </row>
    <row r="110" spans="1:9" ht="15">
      <c r="A110" s="1285">
        <v>1974</v>
      </c>
      <c r="B110" s="1286">
        <f>'[1]Mid Yr Annual'!AC21</f>
        <v>156971</v>
      </c>
      <c r="C110" s="1286">
        <f>'[1]Mid Yr Annual'!W21</f>
        <v>45327</v>
      </c>
      <c r="D110" s="1286">
        <f>'[1]Mid Yr Annual'!Z21</f>
        <v>111644</v>
      </c>
      <c r="E110" s="1288">
        <f t="shared" ref="E110:E146" si="2">C110/B110*100</f>
        <v>28.876034426741242</v>
      </c>
      <c r="F110" s="1281"/>
      <c r="G110" s="1281"/>
      <c r="H110" s="1281"/>
      <c r="I110" s="1281"/>
    </row>
    <row r="111" spans="1:9" ht="15">
      <c r="A111" s="1285">
        <v>1975</v>
      </c>
      <c r="B111" s="1286">
        <f>'[1]Mid Yr Annual'!AC22</f>
        <v>196539</v>
      </c>
      <c r="C111" s="1286">
        <f>'[1]Mid Yr Annual'!W22</f>
        <v>52054</v>
      </c>
      <c r="D111" s="1286">
        <f>'[1]Mid Yr Annual'!Z22</f>
        <v>144485</v>
      </c>
      <c r="E111" s="1288">
        <f t="shared" si="2"/>
        <v>26.485328611624155</v>
      </c>
      <c r="F111" s="1281"/>
      <c r="G111" s="1281"/>
      <c r="H111" s="1281"/>
      <c r="I111" s="1281"/>
    </row>
    <row r="112" spans="1:9" ht="15">
      <c r="A112" s="1285">
        <v>1976</v>
      </c>
      <c r="B112" s="1286">
        <f>'[1]Mid Yr Annual'!AC23</f>
        <v>228445</v>
      </c>
      <c r="C112" s="1286">
        <f>'[1]Mid Yr Annual'!W23</f>
        <v>57659</v>
      </c>
      <c r="D112" s="1286">
        <f>'[1]Mid Yr Annual'!Z23</f>
        <v>170786</v>
      </c>
      <c r="E112" s="1288">
        <f t="shared" si="2"/>
        <v>25.239773249578672</v>
      </c>
      <c r="F112" s="1281"/>
      <c r="G112" s="1281"/>
      <c r="H112" s="1281"/>
      <c r="I112" s="1281"/>
    </row>
    <row r="113" spans="1:9" ht="15">
      <c r="A113" s="1285">
        <v>1977</v>
      </c>
      <c r="B113" s="1286">
        <f>'[1]Mid Yr Annual'!AC24</f>
        <v>265758</v>
      </c>
      <c r="C113" s="1286">
        <f>'[1]Mid Yr Annual'!W24</f>
        <v>63868</v>
      </c>
      <c r="D113" s="1286">
        <f>'[1]Mid Yr Annual'!Z24</f>
        <v>201890</v>
      </c>
      <c r="E113" s="1288">
        <f t="shared" si="2"/>
        <v>24.032390370186409</v>
      </c>
      <c r="F113" s="1281"/>
      <c r="G113" s="1281"/>
      <c r="H113" s="1281"/>
      <c r="I113" s="1281"/>
    </row>
    <row r="114" spans="1:9" ht="15">
      <c r="A114" s="1285">
        <v>1978</v>
      </c>
      <c r="B114" s="1286">
        <f>'[1]Mid Yr Annual'!AC25</f>
        <v>309422</v>
      </c>
      <c r="C114" s="1286">
        <f>'[1]Mid Yr Annual'!W25</f>
        <v>70745</v>
      </c>
      <c r="D114" s="1286">
        <f>'[1]Mid Yr Annual'!Z25</f>
        <v>238677</v>
      </c>
      <c r="E114" s="1288">
        <f t="shared" si="2"/>
        <v>22.863597287846371</v>
      </c>
      <c r="F114" s="1281"/>
      <c r="G114" s="1281"/>
      <c r="H114" s="1281"/>
      <c r="I114" s="1281"/>
    </row>
    <row r="115" spans="1:9" ht="15">
      <c r="A115" s="1285">
        <v>1979</v>
      </c>
      <c r="B115" s="1286">
        <f>'[1]Mid Yr Annual'!AC26</f>
        <v>360549</v>
      </c>
      <c r="C115" s="1286">
        <f>'[1]Mid Yr Annual'!W26</f>
        <v>78362</v>
      </c>
      <c r="D115" s="1286">
        <f>'[1]Mid Yr Annual'!Z26</f>
        <v>282187</v>
      </c>
      <c r="E115" s="1288">
        <f t="shared" si="2"/>
        <v>21.73407775364791</v>
      </c>
      <c r="F115" s="1281"/>
      <c r="G115" s="1281"/>
      <c r="H115" s="1281"/>
      <c r="I115" s="1281"/>
    </row>
    <row r="116" spans="1:9" ht="15">
      <c r="A116" s="1285">
        <v>1980</v>
      </c>
      <c r="B116" s="1286">
        <f>'[1]Mid Yr Annual'!AC27</f>
        <v>420455</v>
      </c>
      <c r="C116" s="1286">
        <f>'[1]Mid Yr Annual'!W27</f>
        <v>86799</v>
      </c>
      <c r="D116" s="1286">
        <f>'[1]Mid Yr Annual'!Z27</f>
        <v>333656</v>
      </c>
      <c r="E116" s="1288">
        <f t="shared" si="2"/>
        <v>20.644064168579277</v>
      </c>
      <c r="F116" s="1281"/>
      <c r="G116" s="1281"/>
      <c r="H116" s="1281"/>
      <c r="I116" s="1281"/>
    </row>
    <row r="117" spans="1:9" ht="15">
      <c r="A117" s="1285">
        <v>1981</v>
      </c>
      <c r="B117" s="1286">
        <f>'[1]Mid Yr Annual'!AC28</f>
        <v>443552</v>
      </c>
      <c r="C117" s="1286">
        <f>'[1]Mid Yr Annual'!W28</f>
        <v>94159</v>
      </c>
      <c r="D117" s="1286">
        <f>'[1]Mid Yr Annual'!Z28</f>
        <v>349393</v>
      </c>
      <c r="E117" s="1288">
        <f t="shared" si="2"/>
        <v>21.228401630473993</v>
      </c>
      <c r="F117" s="1281"/>
      <c r="G117" s="1281"/>
      <c r="H117" s="1281"/>
      <c r="I117" s="1281"/>
    </row>
    <row r="118" spans="1:9" ht="15">
      <c r="A118" s="1285">
        <v>1982</v>
      </c>
      <c r="B118" s="1286">
        <f>'[1]Mid Yr Annual'!AC29</f>
        <v>468279</v>
      </c>
      <c r="C118" s="1286">
        <f>'[1]Mid Yr Annual'!W29</f>
        <v>102146</v>
      </c>
      <c r="D118" s="1286">
        <f>'[1]Mid Yr Annual'!Z29</f>
        <v>366133</v>
      </c>
      <c r="E118" s="1288">
        <f t="shared" si="2"/>
        <v>21.81306443380976</v>
      </c>
      <c r="F118" s="1281"/>
      <c r="G118" s="1281"/>
      <c r="H118" s="1281"/>
      <c r="I118" s="1281"/>
    </row>
    <row r="119" spans="1:9" ht="15">
      <c r="A119" s="1285">
        <v>1983</v>
      </c>
      <c r="B119" s="1286">
        <f>'[1]Mid Yr Annual'!AC30</f>
        <v>494772</v>
      </c>
      <c r="C119" s="1286">
        <f>'[1]Mid Yr Annual'!W30</f>
        <v>110814</v>
      </c>
      <c r="D119" s="1286">
        <f>'[1]Mid Yr Annual'!Z30</f>
        <v>383958</v>
      </c>
      <c r="E119" s="1288">
        <f t="shared" si="2"/>
        <v>22.396982852707914</v>
      </c>
      <c r="F119" s="1281"/>
      <c r="G119" s="1281"/>
      <c r="H119" s="1281"/>
      <c r="I119" s="1281"/>
    </row>
    <row r="120" spans="1:9" ht="15">
      <c r="A120" s="1285">
        <v>1984</v>
      </c>
      <c r="B120" s="1286">
        <f>'[1]Mid Yr Annual'!AC31</f>
        <v>523181</v>
      </c>
      <c r="C120" s="1286">
        <f>'[1]Mid Yr Annual'!W31</f>
        <v>120222</v>
      </c>
      <c r="D120" s="1286">
        <f>'[1]Mid Yr Annual'!Z31</f>
        <v>402959</v>
      </c>
      <c r="E120" s="1288">
        <f t="shared" si="2"/>
        <v>22.979045492860024</v>
      </c>
      <c r="F120" s="1281"/>
      <c r="G120" s="1281"/>
      <c r="H120" s="1281"/>
      <c r="I120" s="1281"/>
    </row>
    <row r="121" spans="1:9" ht="15">
      <c r="A121" s="1285">
        <v>1985</v>
      </c>
      <c r="B121" s="1286">
        <f>'[1]Mid Yr Annual'!AC32</f>
        <v>553668</v>
      </c>
      <c r="C121" s="1286">
        <f>'[1]Mid Yr Annual'!W32</f>
        <v>130433</v>
      </c>
      <c r="D121" s="1286">
        <f>'[1]Mid Yr Annual'!Z32</f>
        <v>423235</v>
      </c>
      <c r="E121" s="1288">
        <f t="shared" si="2"/>
        <v>23.557980594869125</v>
      </c>
      <c r="F121" s="1281"/>
      <c r="G121" s="1281"/>
      <c r="H121" s="1281"/>
      <c r="I121" s="1281"/>
    </row>
    <row r="122" spans="1:9" ht="15">
      <c r="A122" s="1285">
        <v>1986</v>
      </c>
      <c r="B122" s="1286">
        <f>'[1]Mid Yr Annual'!AC33</f>
        <v>582495</v>
      </c>
      <c r="C122" s="1286">
        <f>'[1]Mid Yr Annual'!W33</f>
        <v>137291</v>
      </c>
      <c r="D122" s="1286">
        <f>'[1]Mid Yr Annual'!Z33</f>
        <v>445204</v>
      </c>
      <c r="E122" s="1288">
        <f t="shared" si="2"/>
        <v>23.569472699336476</v>
      </c>
      <c r="F122" s="1281"/>
      <c r="G122" s="1281"/>
      <c r="H122" s="1281"/>
      <c r="I122" s="1281"/>
    </row>
    <row r="123" spans="1:9" ht="15">
      <c r="A123" s="1285">
        <v>1987</v>
      </c>
      <c r="B123" s="1286">
        <f>'[1]Mid Yr Annual'!AC34</f>
        <v>612831</v>
      </c>
      <c r="C123" s="1286">
        <f>'[1]Mid Yr Annual'!W34</f>
        <v>144510</v>
      </c>
      <c r="D123" s="1286">
        <f>'[1]Mid Yr Annual'!Z34</f>
        <v>468321</v>
      </c>
      <c r="E123" s="1288">
        <f t="shared" si="2"/>
        <v>23.580726170836659</v>
      </c>
      <c r="F123" s="1281"/>
      <c r="G123" s="1281"/>
      <c r="H123" s="1281"/>
      <c r="I123" s="1281"/>
    </row>
    <row r="124" spans="1:9" ht="15">
      <c r="A124" s="1285">
        <v>1988</v>
      </c>
      <c r="B124" s="1286">
        <f>'[1]Mid Yr Annual'!AC35</f>
        <v>644754</v>
      </c>
      <c r="C124" s="1286">
        <f>'[1]Mid Yr Annual'!W35</f>
        <v>152108</v>
      </c>
      <c r="D124" s="1286">
        <f>'[1]Mid Yr Annual'!Z35</f>
        <v>492646</v>
      </c>
      <c r="E124" s="1288">
        <f t="shared" si="2"/>
        <v>23.591633398164262</v>
      </c>
      <c r="F124" s="1281"/>
      <c r="G124" s="1281"/>
      <c r="H124" s="1281"/>
      <c r="I124" s="1281"/>
    </row>
    <row r="125" spans="1:9" ht="15">
      <c r="A125" s="1285">
        <v>1989</v>
      </c>
      <c r="B125" s="1286">
        <f>'[1]Mid Yr Annual'!AC36</f>
        <v>678348</v>
      </c>
      <c r="C125" s="1286">
        <f>'[1]Mid Yr Annual'!W36</f>
        <v>160106</v>
      </c>
      <c r="D125" s="1286">
        <f>'[1]Mid Yr Annual'!Z36</f>
        <v>518242</v>
      </c>
      <c r="E125" s="1288">
        <f t="shared" si="2"/>
        <v>23.60233980198954</v>
      </c>
      <c r="F125" s="1281"/>
      <c r="G125" s="1281"/>
      <c r="H125" s="1281"/>
      <c r="I125" s="1281"/>
    </row>
    <row r="126" spans="1:9" ht="15">
      <c r="A126" s="1285">
        <v>1990</v>
      </c>
      <c r="B126" s="1286">
        <f>'[1]Mid Yr Annual'!AC37</f>
        <v>713702</v>
      </c>
      <c r="C126" s="1286">
        <f>'[1]Mid Yr Annual'!W37</f>
        <v>168525</v>
      </c>
      <c r="D126" s="1286">
        <f>'[1]Mid Yr Annual'!Z37</f>
        <v>545177</v>
      </c>
      <c r="E126" s="1288">
        <f t="shared" si="2"/>
        <v>23.612796377199448</v>
      </c>
      <c r="F126" s="1281"/>
      <c r="G126" s="1281"/>
      <c r="H126" s="1281"/>
      <c r="I126" s="1281"/>
    </row>
    <row r="127" spans="1:9" ht="15">
      <c r="A127" s="1285">
        <v>1991</v>
      </c>
      <c r="B127" s="1286">
        <f>'[1]Mid Yr Annual'!AC38</f>
        <v>750908</v>
      </c>
      <c r="C127" s="1286">
        <f>'[1]Mid Yr Annual'!W38</f>
        <v>177387</v>
      </c>
      <c r="D127" s="1286">
        <f>'[1]Mid Yr Annual'!Z38</f>
        <v>573521</v>
      </c>
      <c r="E127" s="1288">
        <f t="shared" si="2"/>
        <v>23.623000420823857</v>
      </c>
      <c r="F127" s="1281"/>
      <c r="G127" s="1281"/>
      <c r="H127" s="1281"/>
      <c r="I127" s="1281"/>
    </row>
    <row r="128" spans="1:9" ht="15">
      <c r="A128" s="1285">
        <v>1992</v>
      </c>
      <c r="B128" s="1286">
        <f>'[1]Mid Yr Annual'!AC39</f>
        <v>790062</v>
      </c>
      <c r="C128" s="1286">
        <f>'[1]Mid Yr Annual'!W39</f>
        <v>186715</v>
      </c>
      <c r="D128" s="1286">
        <f>'[1]Mid Yr Annual'!Z39</f>
        <v>603347</v>
      </c>
      <c r="E128" s="1288">
        <f t="shared" si="2"/>
        <v>23.632955388311299</v>
      </c>
      <c r="F128" s="1281"/>
      <c r="G128" s="1281"/>
      <c r="H128" s="1281"/>
      <c r="I128" s="1281"/>
    </row>
    <row r="129" spans="1:9" ht="15">
      <c r="A129" s="1285">
        <v>1993</v>
      </c>
      <c r="B129" s="1286">
        <f>'[1]Mid Yr Annual'!AC40</f>
        <v>831268</v>
      </c>
      <c r="C129" s="1286">
        <f>'[1]Mid Yr Annual'!W40</f>
        <v>196534</v>
      </c>
      <c r="D129" s="1286">
        <f>'[1]Mid Yr Annual'!Z40</f>
        <v>634734</v>
      </c>
      <c r="E129" s="1288">
        <f t="shared" si="2"/>
        <v>23.642676008218768</v>
      </c>
      <c r="F129" s="1281"/>
      <c r="G129" s="1281"/>
      <c r="H129" s="1281"/>
      <c r="I129" s="1281"/>
    </row>
    <row r="130" spans="1:9" ht="15">
      <c r="A130" s="1285">
        <v>1994</v>
      </c>
      <c r="B130" s="1286">
        <f>'[1]Mid Yr Annual'!AC41</f>
        <v>874633</v>
      </c>
      <c r="C130" s="1286">
        <f>'[1]Mid Yr Annual'!W41</f>
        <v>206870</v>
      </c>
      <c r="D130" s="1286">
        <f>'[1]Mid Yr Annual'!Z41</f>
        <v>667763</v>
      </c>
      <c r="E130" s="1288">
        <f t="shared" si="2"/>
        <v>23.652206125311988</v>
      </c>
      <c r="F130" s="1281"/>
      <c r="G130" s="1281"/>
      <c r="H130" s="1281"/>
      <c r="I130" s="1281"/>
    </row>
    <row r="131" spans="1:9" ht="15">
      <c r="A131" s="1285">
        <v>1995</v>
      </c>
      <c r="B131" s="1286">
        <f>'[1]Mid Yr Annual'!AC42</f>
        <v>920271</v>
      </c>
      <c r="C131" s="1286">
        <f>'[1]Mid Yr Annual'!W42</f>
        <v>217748</v>
      </c>
      <c r="D131" s="1286">
        <f>'[1]Mid Yr Annual'!Z42</f>
        <v>702523</v>
      </c>
      <c r="E131" s="1288">
        <f t="shared" si="2"/>
        <v>23.661291076215594</v>
      </c>
      <c r="F131" s="1281"/>
      <c r="G131" s="1281"/>
      <c r="H131" s="1281"/>
      <c r="I131" s="1281"/>
    </row>
    <row r="132" spans="1:9" ht="15">
      <c r="A132" s="1285">
        <v>1996</v>
      </c>
      <c r="B132" s="1286">
        <f>'[1]Mid Yr Annual'!AC43</f>
        <v>955796</v>
      </c>
      <c r="C132" s="1286">
        <f>'[1]Mid Yr Annual'!W43</f>
        <v>228583</v>
      </c>
      <c r="D132" s="1286">
        <f>'[1]Mid Yr Annual'!Z43</f>
        <v>727213</v>
      </c>
      <c r="E132" s="1288">
        <f t="shared" si="2"/>
        <v>23.915458947306746</v>
      </c>
      <c r="F132" s="1281"/>
      <c r="G132" s="1281"/>
      <c r="H132" s="1281"/>
      <c r="I132" s="1281"/>
    </row>
    <row r="133" spans="1:9" ht="15">
      <c r="A133" s="1285">
        <v>1997</v>
      </c>
      <c r="B133" s="1286">
        <f>'[1]Mid Yr Annual'!AC44</f>
        <v>992743</v>
      </c>
      <c r="C133" s="1286">
        <f>'[1]Mid Yr Annual'!W44</f>
        <v>239958</v>
      </c>
      <c r="D133" s="1286">
        <f>'[1]Mid Yr Annual'!Z44</f>
        <v>752785</v>
      </c>
      <c r="E133" s="1288">
        <f t="shared" si="2"/>
        <v>24.171210474412813</v>
      </c>
      <c r="F133" s="1281"/>
      <c r="G133" s="1281"/>
      <c r="H133" s="1281"/>
      <c r="I133" s="1281"/>
    </row>
    <row r="134" spans="1:9" ht="15">
      <c r="A134" s="1285">
        <v>1998</v>
      </c>
      <c r="B134" s="1301">
        <f>'[1]Mid Yr Annual'!AC45</f>
        <v>1031171</v>
      </c>
      <c r="C134" s="1301">
        <f>'[1]Mid Yr Annual'!W45</f>
        <v>251901</v>
      </c>
      <c r="D134" s="1301">
        <f>'[1]Mid Yr Annual'!Z45</f>
        <v>779270</v>
      </c>
      <c r="E134" s="1288">
        <f t="shared" si="2"/>
        <v>24.428635017858337</v>
      </c>
      <c r="F134" s="1281"/>
      <c r="G134" s="1281"/>
      <c r="H134" s="1281"/>
      <c r="I134" s="1281"/>
    </row>
    <row r="135" spans="1:9" ht="15">
      <c r="A135" s="1285">
        <v>1999</v>
      </c>
      <c r="B135" s="1301">
        <f>'[1]Mid Yr Annual'!AC46</f>
        <v>1071141</v>
      </c>
      <c r="C135" s="1301">
        <f>'[1]Mid Yr Annual'!W46</f>
        <v>264439</v>
      </c>
      <c r="D135" s="1301">
        <f>'[1]Mid Yr Annual'!Z46</f>
        <v>806702</v>
      </c>
      <c r="E135" s="1288">
        <f t="shared" si="2"/>
        <v>24.687599485035115</v>
      </c>
      <c r="F135" s="1281"/>
      <c r="G135" s="1281"/>
      <c r="H135" s="1281"/>
      <c r="I135" s="1281"/>
    </row>
    <row r="136" spans="1:9" ht="15">
      <c r="A136" s="1285">
        <v>2000</v>
      </c>
      <c r="B136" s="1301">
        <f>'[1]Mid Yr Annual'!AC47</f>
        <v>1112716</v>
      </c>
      <c r="C136" s="1301">
        <f>'[1]Mid Yr Annual'!W47</f>
        <v>277602</v>
      </c>
      <c r="D136" s="1301">
        <f>'[1]Mid Yr Annual'!Z47</f>
        <v>835114</v>
      </c>
      <c r="E136" s="1288">
        <f t="shared" si="2"/>
        <v>24.948144899507152</v>
      </c>
      <c r="F136" s="1281"/>
      <c r="G136" s="1281"/>
      <c r="H136" s="1281"/>
      <c r="I136" s="1281"/>
    </row>
    <row r="137" spans="1:9" ht="15">
      <c r="A137" s="1285">
        <v>2001</v>
      </c>
      <c r="B137" s="1301">
        <f>'[1]Mid Yr Annual'!AC48</f>
        <v>1155963</v>
      </c>
      <c r="C137" s="1301">
        <f>'[1]Mid Yr Annual'!W48</f>
        <v>291421</v>
      </c>
      <c r="D137" s="1301">
        <f>'[1]Mid Yr Annual'!Z48</f>
        <v>864542</v>
      </c>
      <c r="E137" s="1288">
        <f t="shared" si="2"/>
        <v>25.210235967760212</v>
      </c>
      <c r="F137" s="1281"/>
      <c r="G137" s="1281"/>
      <c r="H137" s="1281"/>
      <c r="I137" s="1281"/>
    </row>
    <row r="138" spans="1:9" ht="15">
      <c r="A138" s="1285">
        <v>2002</v>
      </c>
      <c r="B138" s="1301">
        <f>'[1]Mid Yr Annual'!AC49</f>
        <v>1206685</v>
      </c>
      <c r="C138" s="1301">
        <f>'[1]Mid Yr Annual'!W49</f>
        <v>303792</v>
      </c>
      <c r="D138" s="1301">
        <f>'[1]Mid Yr Annual'!Z49</f>
        <v>902893</v>
      </c>
      <c r="E138" s="1288">
        <f t="shared" si="2"/>
        <v>25.175750092194733</v>
      </c>
      <c r="F138" s="1281"/>
      <c r="G138" s="1281"/>
      <c r="H138" s="1281"/>
      <c r="I138" s="1281"/>
    </row>
    <row r="139" spans="1:9" ht="15">
      <c r="A139" s="1285">
        <v>2003</v>
      </c>
      <c r="B139" s="1301">
        <f>'[1]Mid Yr Annual'!AC50</f>
        <v>1259720</v>
      </c>
      <c r="C139" s="1301">
        <f>'[1]Mid Yr Annual'!W50</f>
        <v>316688</v>
      </c>
      <c r="D139" s="1301">
        <f>'[1]Mid Yr Annual'!Z50</f>
        <v>943032</v>
      </c>
      <c r="E139" s="1288">
        <f t="shared" si="2"/>
        <v>25.139554821706412</v>
      </c>
      <c r="F139" s="1281"/>
      <c r="G139" s="1281"/>
      <c r="H139" s="1281"/>
      <c r="I139" s="1281"/>
    </row>
    <row r="140" spans="1:9" ht="15">
      <c r="A140" s="1285">
        <v>2004</v>
      </c>
      <c r="B140" s="1301">
        <f>'[1]Mid Yr Annual'!AC51</f>
        <v>1315179</v>
      </c>
      <c r="C140" s="1301">
        <f>'[1]Mid Yr Annual'!W51</f>
        <v>330132</v>
      </c>
      <c r="D140" s="1301">
        <f>'[1]Mid Yr Annual'!Z51</f>
        <v>985047</v>
      </c>
      <c r="E140" s="1288">
        <f t="shared" si="2"/>
        <v>25.10167817460589</v>
      </c>
      <c r="F140" s="1281"/>
      <c r="G140" s="1281"/>
      <c r="H140" s="1281"/>
      <c r="I140" s="1281"/>
    </row>
    <row r="141" spans="1:9" ht="15">
      <c r="A141" s="1285">
        <v>2005</v>
      </c>
      <c r="B141" s="1301">
        <v>1374169</v>
      </c>
      <c r="C141" s="1301">
        <v>344350</v>
      </c>
      <c r="D141" s="1301">
        <v>1029819</v>
      </c>
      <c r="E141" s="1302">
        <f>C141/B141*100</f>
        <v>25.058780979632054</v>
      </c>
      <c r="F141" s="1281"/>
      <c r="G141" s="1281"/>
    </row>
    <row r="142" spans="1:9" ht="15">
      <c r="A142" s="1285">
        <v>2006</v>
      </c>
      <c r="B142" s="1303">
        <v>1461479</v>
      </c>
      <c r="C142" s="1301">
        <v>360177.46385413501</v>
      </c>
      <c r="D142" s="1301">
        <v>1101300.9564801848</v>
      </c>
      <c r="E142" s="1288">
        <f t="shared" si="2"/>
        <v>24.644723862206369</v>
      </c>
      <c r="F142" s="1281"/>
      <c r="G142" s="1281"/>
    </row>
    <row r="143" spans="1:9" ht="15">
      <c r="A143" s="1285">
        <v>2007</v>
      </c>
      <c r="B143" s="1303">
        <v>1574280</v>
      </c>
      <c r="C143" s="1301">
        <v>377645.74813189509</v>
      </c>
      <c r="D143" s="1301">
        <v>1196635.4125691708</v>
      </c>
      <c r="E143" s="1288">
        <f t="shared" si="2"/>
        <v>23.98847397743064</v>
      </c>
      <c r="F143" s="1281"/>
      <c r="G143" s="1281"/>
      <c r="H143" s="1281"/>
      <c r="I143" s="1281"/>
    </row>
    <row r="144" spans="1:9" ht="15">
      <c r="A144" s="1285">
        <v>2008</v>
      </c>
      <c r="B144" s="1303">
        <v>1695788</v>
      </c>
      <c r="C144" s="1301">
        <v>395728.56653711398</v>
      </c>
      <c r="D144" s="1301">
        <v>1300059.4062711457</v>
      </c>
      <c r="E144" s="1288">
        <f t="shared" si="2"/>
        <v>23.335969268394045</v>
      </c>
      <c r="F144" s="1281"/>
      <c r="G144" s="1281"/>
      <c r="H144" s="1281"/>
      <c r="I144" s="1281"/>
    </row>
    <row r="145" spans="1:9" ht="15">
      <c r="A145" s="1285">
        <v>2009</v>
      </c>
      <c r="B145" s="1303">
        <v>1826673</v>
      </c>
      <c r="C145" s="1301">
        <v>414441.20677104575</v>
      </c>
      <c r="D145" s="1301">
        <v>1412232.4492773679</v>
      </c>
      <c r="E145" s="1288">
        <f t="shared" si="2"/>
        <v>22.688308568147981</v>
      </c>
      <c r="F145" s="1281"/>
      <c r="G145" s="1281"/>
      <c r="H145" s="1281"/>
      <c r="I145" s="1281"/>
    </row>
    <row r="146" spans="1:9" ht="15">
      <c r="A146" s="1290">
        <v>2010</v>
      </c>
      <c r="B146" s="1303">
        <v>1967658.9440589999</v>
      </c>
      <c r="C146" s="1301">
        <v>433787.64316400001</v>
      </c>
      <c r="D146" s="1301">
        <v>1533871.3008949999</v>
      </c>
      <c r="E146" s="1288">
        <f t="shared" si="2"/>
        <v>22.045875606326266</v>
      </c>
      <c r="F146" s="1281"/>
      <c r="G146" s="1281"/>
      <c r="H146" s="1281"/>
      <c r="I146" s="1281"/>
    </row>
    <row r="147" spans="1:9" ht="15">
      <c r="A147" s="1291"/>
      <c r="B147" s="1292" t="s">
        <v>769</v>
      </c>
      <c r="C147" s="1292"/>
      <c r="D147" s="1292"/>
      <c r="E147" s="1292"/>
      <c r="F147" s="1281"/>
      <c r="G147" s="1281"/>
      <c r="H147" s="1281"/>
      <c r="I147" s="1281"/>
    </row>
    <row r="148" spans="1:9" ht="15">
      <c r="A148" s="1293"/>
      <c r="B148" s="1294">
        <v>9784</v>
      </c>
      <c r="C148" s="1294">
        <v>3821</v>
      </c>
      <c r="D148" s="1294">
        <v>17244</v>
      </c>
      <c r="E148" s="1295" t="s">
        <v>91</v>
      </c>
      <c r="F148" s="1281"/>
      <c r="G148" s="1281"/>
      <c r="H148" s="1281"/>
      <c r="I148" s="1281"/>
    </row>
    <row r="149" spans="1:9">
      <c r="A149" s="1280" t="s">
        <v>776</v>
      </c>
      <c r="F149" s="1281"/>
      <c r="G149" s="1281"/>
      <c r="H149" s="1281"/>
      <c r="I149" s="1281"/>
    </row>
    <row r="150" spans="1:9">
      <c r="A150" s="1280" t="s">
        <v>777</v>
      </c>
      <c r="F150" s="1281"/>
      <c r="G150" s="1281"/>
      <c r="H150" s="1281"/>
      <c r="I150" s="1281"/>
    </row>
    <row r="151" spans="1:9">
      <c r="A151" s="1280"/>
      <c r="F151" s="1281"/>
      <c r="G151" s="1281"/>
      <c r="H151" s="1281"/>
      <c r="I151" s="1281"/>
    </row>
    <row r="152" spans="1:9">
      <c r="A152" s="1263"/>
      <c r="F152" s="1281"/>
      <c r="G152" s="1281"/>
      <c r="H152" s="1281"/>
      <c r="I152" s="1281"/>
    </row>
    <row r="153" spans="1:9" s="1279" customFormat="1" ht="15">
      <c r="A153" s="1276" t="s">
        <v>778</v>
      </c>
      <c r="B153" s="1277"/>
      <c r="C153" s="1277"/>
      <c r="D153" s="1277"/>
      <c r="E153" s="1304"/>
      <c r="F153" s="1278"/>
      <c r="G153" s="1278"/>
      <c r="H153" s="1278"/>
      <c r="I153" s="1278"/>
    </row>
    <row r="154" spans="1:9" ht="15">
      <c r="A154" s="1280" t="s">
        <v>765</v>
      </c>
      <c r="E154" s="1305"/>
      <c r="F154" s="1281"/>
      <c r="G154" s="1281"/>
      <c r="H154" s="1281"/>
      <c r="I154" s="1281"/>
    </row>
    <row r="155" spans="1:9" ht="15">
      <c r="A155" s="1282" t="s">
        <v>0</v>
      </c>
      <c r="B155" s="1282" t="s">
        <v>1</v>
      </c>
      <c r="C155" s="1282" t="s">
        <v>766</v>
      </c>
      <c r="D155" s="1282" t="s">
        <v>767</v>
      </c>
      <c r="E155" s="1263"/>
      <c r="F155" s="1281"/>
      <c r="G155" s="1281"/>
      <c r="H155" s="1281"/>
      <c r="I155" s="1281"/>
    </row>
    <row r="156" spans="1:9" ht="15">
      <c r="A156" s="1306">
        <v>1960</v>
      </c>
      <c r="B156" s="1307">
        <f>'[1]Mid Yr Annual'!W7</f>
        <v>11064</v>
      </c>
      <c r="C156" s="1308">
        <f>'[1]Mid Yr Annual'!U7</f>
        <v>6211</v>
      </c>
      <c r="D156" s="1309">
        <f>'[1]Mid Yr Annual'!V7</f>
        <v>4853</v>
      </c>
      <c r="E156" s="1263"/>
      <c r="F156" s="1281"/>
      <c r="G156" s="1281"/>
      <c r="H156" s="1281"/>
      <c r="I156" s="1281"/>
    </row>
    <row r="157" spans="1:9" ht="15">
      <c r="A157" s="1306">
        <v>1961</v>
      </c>
      <c r="B157" s="1310">
        <f>'[1]Mid Yr Annual'!W8</f>
        <v>12584</v>
      </c>
      <c r="C157" s="1286">
        <f>'[1]Mid Yr Annual'!U8</f>
        <v>7041</v>
      </c>
      <c r="D157" s="1311">
        <f>'[1]Mid Yr Annual'!V8</f>
        <v>5543</v>
      </c>
      <c r="E157" s="1263"/>
      <c r="F157" s="1281"/>
      <c r="G157" s="1281"/>
      <c r="H157" s="1281"/>
      <c r="I157" s="1281"/>
    </row>
    <row r="158" spans="1:9" ht="15">
      <c r="A158" s="1306">
        <v>1962</v>
      </c>
      <c r="B158" s="1310">
        <f>'[1]Mid Yr Annual'!W9</f>
        <v>14104</v>
      </c>
      <c r="C158" s="1286">
        <f>'[1]Mid Yr Annual'!U9</f>
        <v>7871</v>
      </c>
      <c r="D158" s="1311">
        <f>'[1]Mid Yr Annual'!V9</f>
        <v>6233</v>
      </c>
      <c r="E158" s="1263"/>
      <c r="F158" s="1281"/>
      <c r="G158" s="1281"/>
      <c r="H158" s="1281"/>
      <c r="I158" s="1281"/>
    </row>
    <row r="159" spans="1:9" ht="15">
      <c r="A159" s="1306">
        <v>1963</v>
      </c>
      <c r="B159" s="1310">
        <f>'[1]Mid Yr Annual'!W10</f>
        <v>14921</v>
      </c>
      <c r="C159" s="1286">
        <f>'[1]Mid Yr Annual'!U10</f>
        <v>8327</v>
      </c>
      <c r="D159" s="1311">
        <f>'[1]Mid Yr Annual'!V10</f>
        <v>6594</v>
      </c>
      <c r="E159" s="1263"/>
      <c r="F159" s="1281"/>
      <c r="G159" s="1281"/>
      <c r="H159" s="1281"/>
      <c r="I159" s="1281"/>
    </row>
    <row r="160" spans="1:9" ht="15">
      <c r="A160" s="1306">
        <v>1964</v>
      </c>
      <c r="B160" s="1310">
        <f>'[1]Mid Yr Annual'!W11</f>
        <v>15786</v>
      </c>
      <c r="C160" s="1286">
        <f>'[1]Mid Yr Annual'!U11</f>
        <v>8810</v>
      </c>
      <c r="D160" s="1311">
        <f>'[1]Mid Yr Annual'!V11</f>
        <v>6976</v>
      </c>
      <c r="E160" s="1263"/>
      <c r="F160" s="1281"/>
      <c r="G160" s="1281"/>
      <c r="H160" s="1281"/>
      <c r="I160" s="1281"/>
    </row>
    <row r="161" spans="1:9" ht="15">
      <c r="A161" s="1306">
        <v>1965</v>
      </c>
      <c r="B161" s="1310">
        <f>'[1]Mid Yr Annual'!W12</f>
        <v>16701</v>
      </c>
      <c r="C161" s="1286">
        <f>'[1]Mid Yr Annual'!U12</f>
        <v>9321</v>
      </c>
      <c r="D161" s="1311">
        <f>'[1]Mid Yr Annual'!V12</f>
        <v>7380</v>
      </c>
      <c r="E161" s="1263"/>
      <c r="F161" s="1281"/>
      <c r="G161" s="1281"/>
      <c r="H161" s="1281"/>
      <c r="I161" s="1281"/>
    </row>
    <row r="162" spans="1:9" ht="15">
      <c r="A162" s="1306">
        <v>1966</v>
      </c>
      <c r="B162" s="1310">
        <f>'[1]Mid Yr Annual'!W13</f>
        <v>17669</v>
      </c>
      <c r="C162" s="1286">
        <f>'[1]Mid Yr Annual'!U13</f>
        <v>9861</v>
      </c>
      <c r="D162" s="1311">
        <f>'[1]Mid Yr Annual'!V13</f>
        <v>7808</v>
      </c>
      <c r="E162" s="1263"/>
      <c r="F162" s="1281"/>
      <c r="G162" s="1281"/>
      <c r="H162" s="1281"/>
      <c r="I162" s="1281"/>
    </row>
    <row r="163" spans="1:9" ht="15">
      <c r="A163" s="1306">
        <v>1967</v>
      </c>
      <c r="B163" s="1310">
        <f>'[1]Mid Yr Annual'!W14</f>
        <v>18694</v>
      </c>
      <c r="C163" s="1286">
        <f>'[1]Mid Yr Annual'!U14</f>
        <v>10433</v>
      </c>
      <c r="D163" s="1311">
        <f>'[1]Mid Yr Annual'!V14</f>
        <v>8261</v>
      </c>
      <c r="E163" s="1263"/>
      <c r="F163" s="1281"/>
      <c r="G163" s="1281"/>
      <c r="H163" s="1281"/>
      <c r="I163" s="1281"/>
    </row>
    <row r="164" spans="1:9" ht="15">
      <c r="A164" s="1306">
        <v>1968</v>
      </c>
      <c r="B164" s="1310">
        <f>'[1]Mid Yr Annual'!W15</f>
        <v>19778</v>
      </c>
      <c r="C164" s="1286">
        <f>'[1]Mid Yr Annual'!U15</f>
        <v>11038</v>
      </c>
      <c r="D164" s="1311">
        <f>'[1]Mid Yr Annual'!V15</f>
        <v>8740</v>
      </c>
      <c r="E164" s="1263"/>
      <c r="F164" s="1281"/>
      <c r="G164" s="1281"/>
      <c r="H164" s="1281"/>
      <c r="I164" s="1281"/>
    </row>
    <row r="165" spans="1:9" ht="15">
      <c r="A165" s="1306">
        <v>1969</v>
      </c>
      <c r="B165" s="1310">
        <f>'[1]Mid Yr Annual'!W16</f>
        <v>22707</v>
      </c>
      <c r="C165" s="1286">
        <f>'[1]Mid Yr Annual'!U16</f>
        <v>12592</v>
      </c>
      <c r="D165" s="1311">
        <f>'[1]Mid Yr Annual'!V16</f>
        <v>10115</v>
      </c>
      <c r="E165" s="1263"/>
      <c r="F165" s="1281"/>
      <c r="G165" s="1281"/>
      <c r="H165" s="1281"/>
      <c r="I165" s="1281"/>
    </row>
    <row r="166" spans="1:9" ht="15">
      <c r="A166" s="1306">
        <v>1970</v>
      </c>
      <c r="B166" s="1310">
        <f>'[1]Mid Yr Annual'!W17</f>
        <v>26071</v>
      </c>
      <c r="C166" s="1286">
        <f>'[1]Mid Yr Annual'!U17</f>
        <v>14364</v>
      </c>
      <c r="D166" s="1311">
        <f>'[1]Mid Yr Annual'!V17</f>
        <v>11707</v>
      </c>
      <c r="E166" s="1263"/>
      <c r="F166" s="1281"/>
      <c r="G166" s="1281"/>
      <c r="H166" s="1281"/>
      <c r="I166" s="1281"/>
    </row>
    <row r="167" spans="1:9" ht="15">
      <c r="A167" s="1306">
        <v>1971</v>
      </c>
      <c r="B167" s="1310">
        <f>'[1]Mid Yr Annual'!W18</f>
        <v>29935</v>
      </c>
      <c r="C167" s="1286">
        <f>'[1]Mid Yr Annual'!U18</f>
        <v>16386</v>
      </c>
      <c r="D167" s="1311">
        <f>'[1]Mid Yr Annual'!V18</f>
        <v>13549</v>
      </c>
      <c r="E167" s="1263"/>
      <c r="F167" s="1281"/>
      <c r="G167" s="1281"/>
      <c r="H167" s="1281"/>
      <c r="I167" s="1281"/>
    </row>
    <row r="168" spans="1:9" ht="15">
      <c r="A168" s="1306">
        <v>1972</v>
      </c>
      <c r="B168" s="1310">
        <f>'[1]Mid Yr Annual'!W19</f>
        <v>34373</v>
      </c>
      <c r="C168" s="1286">
        <f>'[1]Mid Yr Annual'!U19</f>
        <v>18692</v>
      </c>
      <c r="D168" s="1311">
        <f>'[1]Mid Yr Annual'!V19</f>
        <v>15681</v>
      </c>
      <c r="E168" s="1263"/>
      <c r="F168" s="1281"/>
      <c r="G168" s="1281"/>
      <c r="H168" s="1281"/>
      <c r="I168" s="1281"/>
    </row>
    <row r="169" spans="1:9" ht="15">
      <c r="A169" s="1306">
        <v>1973</v>
      </c>
      <c r="B169" s="1310">
        <f>'[1]Mid Yr Annual'!W20</f>
        <v>39471</v>
      </c>
      <c r="C169" s="1286">
        <f>'[1]Mid Yr Annual'!U20</f>
        <v>21323</v>
      </c>
      <c r="D169" s="1311">
        <f>'[1]Mid Yr Annual'!V20</f>
        <v>18148</v>
      </c>
      <c r="E169" s="1263"/>
      <c r="F169" s="1281"/>
      <c r="G169" s="1281"/>
      <c r="H169" s="1281"/>
      <c r="I169" s="1281"/>
    </row>
    <row r="170" spans="1:9" ht="15">
      <c r="A170" s="1306">
        <v>1974</v>
      </c>
      <c r="B170" s="1310">
        <f>'[1]Mid Yr Annual'!W21</f>
        <v>45327</v>
      </c>
      <c r="C170" s="1286">
        <f>'[1]Mid Yr Annual'!U21</f>
        <v>24324</v>
      </c>
      <c r="D170" s="1311">
        <f>'[1]Mid Yr Annual'!V21</f>
        <v>21003</v>
      </c>
      <c r="E170" s="1263"/>
      <c r="F170" s="1281"/>
      <c r="G170" s="1281"/>
      <c r="H170" s="1281"/>
      <c r="I170" s="1281"/>
    </row>
    <row r="171" spans="1:9" ht="15">
      <c r="A171" s="1306">
        <v>1975</v>
      </c>
      <c r="B171" s="1310">
        <f>'[1]Mid Yr Annual'!W22</f>
        <v>52054</v>
      </c>
      <c r="C171" s="1286">
        <f>'[1]Mid Yr Annual'!U22</f>
        <v>27746</v>
      </c>
      <c r="D171" s="1311">
        <f>'[1]Mid Yr Annual'!V22</f>
        <v>24308</v>
      </c>
      <c r="E171" s="1263"/>
      <c r="F171" s="1281"/>
      <c r="G171" s="1281"/>
      <c r="H171" s="1281"/>
      <c r="I171" s="1281"/>
    </row>
    <row r="172" spans="1:9" ht="15">
      <c r="A172" s="1306">
        <v>1976</v>
      </c>
      <c r="B172" s="1310">
        <f>'[1]Mid Yr Annual'!W23</f>
        <v>57659</v>
      </c>
      <c r="C172" s="1286">
        <f>'[1]Mid Yr Annual'!U23</f>
        <v>30688</v>
      </c>
      <c r="D172" s="1311">
        <f>'[1]Mid Yr Annual'!V23</f>
        <v>26971</v>
      </c>
      <c r="E172" s="1263"/>
      <c r="F172" s="1281"/>
      <c r="G172" s="1281"/>
      <c r="H172" s="1281"/>
      <c r="I172" s="1281"/>
    </row>
    <row r="173" spans="1:9" ht="15">
      <c r="A173" s="1306">
        <v>1977</v>
      </c>
      <c r="B173" s="1310">
        <f>'[1]Mid Yr Annual'!W24</f>
        <v>63868</v>
      </c>
      <c r="C173" s="1286">
        <f>'[1]Mid Yr Annual'!U24</f>
        <v>33942</v>
      </c>
      <c r="D173" s="1311">
        <f>'[1]Mid Yr Annual'!V24</f>
        <v>29926</v>
      </c>
      <c r="E173" s="1263"/>
      <c r="F173" s="1281"/>
      <c r="G173" s="1281"/>
      <c r="H173" s="1281"/>
      <c r="I173" s="1281"/>
    </row>
    <row r="174" spans="1:9" ht="15">
      <c r="A174" s="1306">
        <v>1978</v>
      </c>
      <c r="B174" s="1310">
        <f>'[1]Mid Yr Annual'!W25</f>
        <v>70745</v>
      </c>
      <c r="C174" s="1286">
        <f>'[1]Mid Yr Annual'!U25</f>
        <v>37541</v>
      </c>
      <c r="D174" s="1311">
        <f>'[1]Mid Yr Annual'!V25</f>
        <v>33204</v>
      </c>
      <c r="E174" s="1263"/>
      <c r="F174" s="1281"/>
      <c r="G174" s="1281"/>
      <c r="H174" s="1281"/>
      <c r="I174" s="1281"/>
    </row>
    <row r="175" spans="1:9" ht="15">
      <c r="A175" s="1306">
        <v>1979</v>
      </c>
      <c r="B175" s="1310">
        <f>'[1]Mid Yr Annual'!W26</f>
        <v>78362</v>
      </c>
      <c r="C175" s="1286">
        <f>'[1]Mid Yr Annual'!U26</f>
        <v>41521</v>
      </c>
      <c r="D175" s="1311">
        <f>'[1]Mid Yr Annual'!V26</f>
        <v>36841</v>
      </c>
      <c r="E175" s="1263"/>
      <c r="F175" s="1281"/>
      <c r="G175" s="1281"/>
      <c r="H175" s="1281"/>
      <c r="I175" s="1281"/>
    </row>
    <row r="176" spans="1:9" ht="15">
      <c r="A176" s="1306">
        <v>1980</v>
      </c>
      <c r="B176" s="1310">
        <f>'[1]Mid Yr Annual'!W27</f>
        <v>86799</v>
      </c>
      <c r="C176" s="1286">
        <f>'[1]Mid Yr Annual'!U27</f>
        <v>45922</v>
      </c>
      <c r="D176" s="1311">
        <f>'[1]Mid Yr Annual'!V27</f>
        <v>40877</v>
      </c>
      <c r="E176" s="1263"/>
      <c r="F176" s="1281"/>
      <c r="G176" s="1281"/>
      <c r="H176" s="1281"/>
      <c r="I176" s="1281"/>
    </row>
    <row r="177" spans="1:9" ht="15">
      <c r="A177" s="1306">
        <v>1981</v>
      </c>
      <c r="B177" s="1310">
        <f>'[1]Mid Yr Annual'!W28</f>
        <v>94159</v>
      </c>
      <c r="C177" s="1286">
        <f>'[1]Mid Yr Annual'!U28</f>
        <v>49564</v>
      </c>
      <c r="D177" s="1311">
        <f>'[1]Mid Yr Annual'!V28</f>
        <v>44595</v>
      </c>
      <c r="E177" s="1263"/>
      <c r="F177" s="1281"/>
      <c r="G177" s="1281"/>
      <c r="H177" s="1281"/>
      <c r="I177" s="1281"/>
    </row>
    <row r="178" spans="1:9" ht="15">
      <c r="A178" s="1306">
        <v>1982</v>
      </c>
      <c r="B178" s="1310">
        <f>'[1]Mid Yr Annual'!W29</f>
        <v>102146</v>
      </c>
      <c r="C178" s="1286">
        <f>'[1]Mid Yr Annual'!U29</f>
        <v>53495</v>
      </c>
      <c r="D178" s="1311">
        <f>'[1]Mid Yr Annual'!V29</f>
        <v>48651</v>
      </c>
      <c r="E178" s="1263"/>
      <c r="F178" s="1281"/>
      <c r="G178" s="1281"/>
      <c r="H178" s="1281"/>
      <c r="I178" s="1281"/>
    </row>
    <row r="179" spans="1:9" ht="15">
      <c r="A179" s="1306">
        <v>1983</v>
      </c>
      <c r="B179" s="1310">
        <f>'[1]Mid Yr Annual'!W30</f>
        <v>110814</v>
      </c>
      <c r="C179" s="1286">
        <f>'[1]Mid Yr Annual'!U30</f>
        <v>57738</v>
      </c>
      <c r="D179" s="1311">
        <f>'[1]Mid Yr Annual'!V30</f>
        <v>53076</v>
      </c>
      <c r="E179" s="1263"/>
      <c r="F179" s="1281"/>
      <c r="G179" s="1281"/>
      <c r="H179" s="1281"/>
      <c r="I179" s="1281"/>
    </row>
    <row r="180" spans="1:9" ht="15">
      <c r="A180" s="1306">
        <v>1984</v>
      </c>
      <c r="B180" s="1310">
        <f>'[1]Mid Yr Annual'!W31</f>
        <v>120222</v>
      </c>
      <c r="C180" s="1286">
        <f>'[1]Mid Yr Annual'!U31</f>
        <v>62318</v>
      </c>
      <c r="D180" s="1311">
        <f>'[1]Mid Yr Annual'!V31</f>
        <v>57904</v>
      </c>
      <c r="E180" s="1263"/>
      <c r="F180" s="1281"/>
      <c r="G180" s="1281"/>
      <c r="H180" s="1281"/>
      <c r="I180" s="1281"/>
    </row>
    <row r="181" spans="1:9" ht="15">
      <c r="A181" s="1306">
        <v>1985</v>
      </c>
      <c r="B181" s="1310">
        <f>'[1]Mid Yr Annual'!W32</f>
        <v>130433</v>
      </c>
      <c r="C181" s="1286">
        <f>'[1]Mid Yr Annual'!U32</f>
        <v>67262</v>
      </c>
      <c r="D181" s="1311">
        <f>'[1]Mid Yr Annual'!V32</f>
        <v>63171</v>
      </c>
      <c r="E181" s="1263"/>
      <c r="F181" s="1281"/>
      <c r="G181" s="1281"/>
      <c r="H181" s="1281"/>
      <c r="I181" s="1281"/>
    </row>
    <row r="182" spans="1:9" ht="15">
      <c r="A182" s="1306">
        <v>1986</v>
      </c>
      <c r="B182" s="1310">
        <f>'[1]Mid Yr Annual'!W33</f>
        <v>137291</v>
      </c>
      <c r="C182" s="1286">
        <f>'[1]Mid Yr Annual'!U33</f>
        <v>70713</v>
      </c>
      <c r="D182" s="1311">
        <f>'[1]Mid Yr Annual'!V33</f>
        <v>66578</v>
      </c>
      <c r="E182" s="1263"/>
      <c r="F182" s="1281"/>
      <c r="G182" s="1281"/>
      <c r="H182" s="1281"/>
      <c r="I182" s="1281"/>
    </row>
    <row r="183" spans="1:9" ht="15">
      <c r="A183" s="1306">
        <v>1987</v>
      </c>
      <c r="B183" s="1310">
        <f>'[1]Mid Yr Annual'!W34</f>
        <v>144510</v>
      </c>
      <c r="C183" s="1286">
        <f>'[1]Mid Yr Annual'!U34</f>
        <v>74341</v>
      </c>
      <c r="D183" s="1311">
        <f>'[1]Mid Yr Annual'!V34</f>
        <v>70169</v>
      </c>
      <c r="E183" s="1263"/>
      <c r="F183" s="1281"/>
      <c r="G183" s="1281"/>
      <c r="H183" s="1281"/>
      <c r="I183" s="1281"/>
    </row>
    <row r="184" spans="1:9" ht="15">
      <c r="A184" s="1306">
        <v>1988</v>
      </c>
      <c r="B184" s="1310">
        <f>'[1]Mid Yr Annual'!W35</f>
        <v>152108</v>
      </c>
      <c r="C184" s="1286">
        <f>'[1]Mid Yr Annual'!U35</f>
        <v>78155</v>
      </c>
      <c r="D184" s="1311">
        <f>'[1]Mid Yr Annual'!V35</f>
        <v>73953</v>
      </c>
      <c r="E184" s="1263"/>
      <c r="F184" s="1281"/>
      <c r="G184" s="1281"/>
      <c r="H184" s="1281"/>
      <c r="I184" s="1281"/>
    </row>
    <row r="185" spans="1:9" ht="15">
      <c r="A185" s="1306">
        <v>1989</v>
      </c>
      <c r="B185" s="1310">
        <f>'[1]Mid Yr Annual'!W36</f>
        <v>160106</v>
      </c>
      <c r="C185" s="1286">
        <f>'[1]Mid Yr Annual'!U36</f>
        <v>82165</v>
      </c>
      <c r="D185" s="1311">
        <f>'[1]Mid Yr Annual'!V36</f>
        <v>77941</v>
      </c>
      <c r="E185" s="1263"/>
      <c r="F185" s="1281"/>
      <c r="G185" s="1281"/>
      <c r="H185" s="1281"/>
      <c r="I185" s="1281"/>
    </row>
    <row r="186" spans="1:9" ht="15">
      <c r="A186" s="1306">
        <v>1990</v>
      </c>
      <c r="B186" s="1310">
        <f>'[1]Mid Yr Annual'!W37</f>
        <v>168525</v>
      </c>
      <c r="C186" s="1286">
        <f>'[1]Mid Yr Annual'!U37</f>
        <v>86381</v>
      </c>
      <c r="D186" s="1311">
        <f>'[1]Mid Yr Annual'!V37</f>
        <v>82144</v>
      </c>
      <c r="E186" s="1263"/>
      <c r="F186" s="1281"/>
      <c r="G186" s="1281"/>
      <c r="H186" s="1281"/>
      <c r="I186" s="1281"/>
    </row>
    <row r="187" spans="1:9" ht="15">
      <c r="A187" s="1306">
        <v>1991</v>
      </c>
      <c r="B187" s="1310">
        <f>'[1]Mid Yr Annual'!W38</f>
        <v>177387</v>
      </c>
      <c r="C187" s="1286">
        <f>'[1]Mid Yr Annual'!U38</f>
        <v>90813</v>
      </c>
      <c r="D187" s="1311">
        <f>'[1]Mid Yr Annual'!V38</f>
        <v>86574</v>
      </c>
      <c r="E187" s="1263"/>
      <c r="F187" s="1281"/>
      <c r="G187" s="1281"/>
      <c r="H187" s="1281"/>
      <c r="I187" s="1281"/>
    </row>
    <row r="188" spans="1:9" ht="15">
      <c r="A188" s="1306">
        <v>1992</v>
      </c>
      <c r="B188" s="1310">
        <f>'[1]Mid Yr Annual'!W39</f>
        <v>186715</v>
      </c>
      <c r="C188" s="1286">
        <f>'[1]Mid Yr Annual'!U39</f>
        <v>95472</v>
      </c>
      <c r="D188" s="1311">
        <f>'[1]Mid Yr Annual'!V39</f>
        <v>91243</v>
      </c>
      <c r="E188" s="1263"/>
      <c r="F188" s="1281"/>
      <c r="G188" s="1281"/>
      <c r="H188" s="1281"/>
      <c r="I188" s="1281"/>
    </row>
    <row r="189" spans="1:9" ht="15">
      <c r="A189" s="1306">
        <v>1993</v>
      </c>
      <c r="B189" s="1310">
        <f>'[1]Mid Yr Annual'!W40</f>
        <v>196534</v>
      </c>
      <c r="C189" s="1286">
        <f>'[1]Mid Yr Annual'!U40</f>
        <v>100370</v>
      </c>
      <c r="D189" s="1311">
        <f>'[1]Mid Yr Annual'!V40</f>
        <v>96164</v>
      </c>
      <c r="E189" s="1263"/>
      <c r="F189" s="1281"/>
      <c r="G189" s="1281"/>
      <c r="H189" s="1281"/>
      <c r="I189" s="1281"/>
    </row>
    <row r="190" spans="1:9" ht="15">
      <c r="A190" s="1306">
        <v>1994</v>
      </c>
      <c r="B190" s="1310">
        <f>'[1]Mid Yr Annual'!W41</f>
        <v>206870</v>
      </c>
      <c r="C190" s="1286">
        <f>'[1]Mid Yr Annual'!U41</f>
        <v>105520</v>
      </c>
      <c r="D190" s="1311">
        <f>'[1]Mid Yr Annual'!V41</f>
        <v>101350</v>
      </c>
      <c r="E190" s="1263"/>
      <c r="F190" s="1281"/>
      <c r="G190" s="1281"/>
      <c r="H190" s="1281"/>
      <c r="I190" s="1281"/>
    </row>
    <row r="191" spans="1:9" ht="15">
      <c r="A191" s="1306">
        <v>1995</v>
      </c>
      <c r="B191" s="1310">
        <f>'[1]Mid Yr Annual'!W42</f>
        <v>217748</v>
      </c>
      <c r="C191" s="1286">
        <f>'[1]Mid Yr Annual'!U42</f>
        <v>110933</v>
      </c>
      <c r="D191" s="1311">
        <f>'[1]Mid Yr Annual'!V42</f>
        <v>106815</v>
      </c>
      <c r="E191" s="1263"/>
      <c r="F191" s="1281"/>
      <c r="G191" s="1281"/>
      <c r="H191" s="1281"/>
      <c r="I191" s="1281"/>
    </row>
    <row r="192" spans="1:9" ht="15">
      <c r="A192" s="1306">
        <v>1996</v>
      </c>
      <c r="B192" s="1310">
        <f>'[1]Mid Yr Annual'!W43</f>
        <v>228583</v>
      </c>
      <c r="C192" s="1286">
        <f>'[1]Mid Yr Annual'!U43</f>
        <v>116223</v>
      </c>
      <c r="D192" s="1311">
        <f>'[1]Mid Yr Annual'!V43</f>
        <v>112360</v>
      </c>
      <c r="E192" s="1263"/>
      <c r="F192" s="1281"/>
      <c r="G192" s="1281"/>
      <c r="H192" s="1281"/>
      <c r="I192" s="1281"/>
    </row>
    <row r="193" spans="1:9" ht="15">
      <c r="A193" s="1306">
        <v>1997</v>
      </c>
      <c r="B193" s="1310">
        <f>'[1]Mid Yr Annual'!W44</f>
        <v>239958</v>
      </c>
      <c r="C193" s="1286">
        <f>'[1]Mid Yr Annual'!U44</f>
        <v>121765</v>
      </c>
      <c r="D193" s="1311">
        <f>'[1]Mid Yr Annual'!V44</f>
        <v>118193</v>
      </c>
      <c r="E193" s="1263"/>
      <c r="F193" s="1281"/>
      <c r="G193" s="1281"/>
      <c r="H193" s="1281"/>
      <c r="I193" s="1281"/>
    </row>
    <row r="194" spans="1:9" ht="15">
      <c r="A194" s="1306">
        <v>1998</v>
      </c>
      <c r="B194" s="1310">
        <f>'[1]Mid Yr Annual'!W45</f>
        <v>251901</v>
      </c>
      <c r="C194" s="1286">
        <f>'[1]Mid Yr Annual'!U45</f>
        <v>127572</v>
      </c>
      <c r="D194" s="1311">
        <f>'[1]Mid Yr Annual'!V45</f>
        <v>124329</v>
      </c>
      <c r="E194" s="1263"/>
      <c r="F194" s="1281"/>
      <c r="G194" s="1281"/>
      <c r="H194" s="1281"/>
      <c r="I194" s="1281"/>
    </row>
    <row r="195" spans="1:9" ht="15">
      <c r="A195" s="1306">
        <v>1999</v>
      </c>
      <c r="B195" s="1310">
        <f>'[1]Mid Yr Annual'!W46</f>
        <v>264439</v>
      </c>
      <c r="C195" s="1286">
        <f>'[1]Mid Yr Annual'!U46</f>
        <v>133656</v>
      </c>
      <c r="D195" s="1311">
        <f>'[1]Mid Yr Annual'!V46</f>
        <v>130783</v>
      </c>
      <c r="E195" s="1263"/>
      <c r="F195" s="1281"/>
      <c r="G195" s="1281"/>
      <c r="H195" s="1281"/>
      <c r="I195" s="1281"/>
    </row>
    <row r="196" spans="1:9" ht="15">
      <c r="A196" s="1306">
        <v>2000</v>
      </c>
      <c r="B196" s="1310">
        <f>'[1]Mid Yr Annual'!W47</f>
        <v>277602</v>
      </c>
      <c r="C196" s="1286">
        <f>'[1]Mid Yr Annual'!U47</f>
        <v>140030</v>
      </c>
      <c r="D196" s="1311">
        <f>'[1]Mid Yr Annual'!V47</f>
        <v>137572</v>
      </c>
      <c r="E196" s="1263"/>
      <c r="F196" s="1281"/>
      <c r="G196" s="1281"/>
      <c r="H196" s="1281"/>
      <c r="I196" s="1281"/>
    </row>
    <row r="197" spans="1:9" ht="15">
      <c r="A197" s="1306">
        <v>2001</v>
      </c>
      <c r="B197" s="1310">
        <f>'[1]Mid Yr Annual'!W48</f>
        <v>291421</v>
      </c>
      <c r="C197" s="1286">
        <f>'[1]Mid Yr Annual'!U48</f>
        <v>146707</v>
      </c>
      <c r="D197" s="1311">
        <f>'[1]Mid Yr Annual'!V48</f>
        <v>144714</v>
      </c>
      <c r="E197" s="1263"/>
      <c r="F197" s="1281"/>
      <c r="G197" s="1281"/>
      <c r="H197" s="1281"/>
      <c r="I197" s="1281"/>
    </row>
    <row r="198" spans="1:9" ht="15">
      <c r="A198" s="1306">
        <v>2002</v>
      </c>
      <c r="B198" s="1310">
        <f>'[1]Mid Yr Annual'!W49</f>
        <v>303792</v>
      </c>
      <c r="C198" s="1286">
        <f>'[1]Mid Yr Annual'!U49</f>
        <v>153047</v>
      </c>
      <c r="D198" s="1311">
        <f>'[1]Mid Yr Annual'!V49</f>
        <v>150745</v>
      </c>
      <c r="E198" s="1263"/>
      <c r="F198" s="1281"/>
      <c r="G198" s="1281"/>
      <c r="H198" s="1281"/>
      <c r="I198" s="1281"/>
    </row>
    <row r="199" spans="1:9" ht="15">
      <c r="A199" s="1306">
        <v>2003</v>
      </c>
      <c r="B199" s="1310">
        <f>'[1]Mid Yr Annual'!W50</f>
        <v>316688</v>
      </c>
      <c r="C199" s="1286">
        <f>'[1]Mid Yr Annual'!U50</f>
        <v>159661</v>
      </c>
      <c r="D199" s="1311">
        <f>'[1]Mid Yr Annual'!V50</f>
        <v>157027</v>
      </c>
      <c r="E199" s="1263"/>
      <c r="F199" s="1281"/>
      <c r="G199" s="1281"/>
      <c r="H199" s="1281"/>
      <c r="I199" s="1281"/>
    </row>
    <row r="200" spans="1:9" ht="15">
      <c r="A200" s="1306">
        <v>2004</v>
      </c>
      <c r="B200" s="1310">
        <f>'[1]Mid Yr Annual'!W51</f>
        <v>330132</v>
      </c>
      <c r="C200" s="1286">
        <f>'[1]Mid Yr Annual'!U51</f>
        <v>166561</v>
      </c>
      <c r="D200" s="1311">
        <f>'[1]Mid Yr Annual'!V51</f>
        <v>163571</v>
      </c>
      <c r="E200" s="1263"/>
      <c r="F200" s="1281"/>
      <c r="G200" s="1281"/>
      <c r="H200" s="1281"/>
      <c r="I200" s="1281"/>
    </row>
    <row r="201" spans="1:9" ht="15">
      <c r="A201" s="1306">
        <v>2005</v>
      </c>
      <c r="B201" s="1310">
        <v>344350</v>
      </c>
      <c r="C201" s="1286">
        <v>173861</v>
      </c>
      <c r="D201" s="1311">
        <v>170489</v>
      </c>
      <c r="E201" s="1263"/>
      <c r="F201" s="1281"/>
      <c r="G201" s="1281"/>
      <c r="H201" s="1281"/>
      <c r="I201" s="1281"/>
    </row>
    <row r="202" spans="1:9" ht="15">
      <c r="A202" s="1306">
        <v>2006</v>
      </c>
      <c r="B202" s="1310">
        <v>360177.46385413501</v>
      </c>
      <c r="C202" s="1286">
        <v>181793</v>
      </c>
      <c r="D202" s="1311">
        <v>178385</v>
      </c>
      <c r="E202" s="1263"/>
      <c r="F202" s="1281"/>
      <c r="G202" s="1281"/>
      <c r="H202" s="1281"/>
      <c r="I202" s="1281"/>
    </row>
    <row r="203" spans="1:9" ht="15">
      <c r="A203" s="1306">
        <v>2007</v>
      </c>
      <c r="B203" s="1310">
        <v>377645.74813189509</v>
      </c>
      <c r="C203" s="1286">
        <v>190369</v>
      </c>
      <c r="D203" s="1311">
        <v>187277</v>
      </c>
      <c r="E203" s="1263"/>
      <c r="F203" s="1281"/>
      <c r="G203" s="1281"/>
      <c r="H203" s="1281"/>
      <c r="I203" s="1281"/>
    </row>
    <row r="204" spans="1:9" ht="15">
      <c r="A204" s="1306">
        <v>2008</v>
      </c>
      <c r="B204" s="1310">
        <v>395728.56653711398</v>
      </c>
      <c r="C204" s="1286">
        <v>199232</v>
      </c>
      <c r="D204" s="1311">
        <v>196497</v>
      </c>
      <c r="E204" s="1263"/>
      <c r="F204" s="1281"/>
      <c r="G204" s="1281"/>
      <c r="H204" s="1281"/>
      <c r="I204" s="1281"/>
    </row>
    <row r="205" spans="1:9" ht="15">
      <c r="A205" s="1306">
        <v>2009</v>
      </c>
      <c r="B205" s="1310">
        <v>414441.20677104575</v>
      </c>
      <c r="C205" s="1286">
        <v>208387</v>
      </c>
      <c r="D205" s="1311">
        <v>206054</v>
      </c>
      <c r="E205" s="1263"/>
      <c r="F205" s="1281"/>
      <c r="G205" s="1281"/>
      <c r="H205" s="1281"/>
      <c r="I205" s="1281"/>
    </row>
    <row r="206" spans="1:9" ht="15">
      <c r="A206" s="1312">
        <v>2010</v>
      </c>
      <c r="B206" s="1313">
        <v>433787.64316400001</v>
      </c>
      <c r="C206" s="1314">
        <v>217838.90148</v>
      </c>
      <c r="D206" s="1315">
        <v>215948.74168400001</v>
      </c>
      <c r="E206" s="1263"/>
      <c r="F206" s="1281"/>
      <c r="G206" s="1281"/>
      <c r="H206" s="1281"/>
      <c r="I206" s="1281"/>
    </row>
    <row r="207" spans="1:9" ht="15">
      <c r="A207" s="1291"/>
      <c r="B207" s="1292" t="s">
        <v>769</v>
      </c>
      <c r="C207" s="1292"/>
      <c r="D207" s="1292"/>
      <c r="E207" s="1263"/>
      <c r="F207" s="1281"/>
      <c r="G207" s="1281"/>
      <c r="H207" s="1281"/>
      <c r="I207" s="1281"/>
    </row>
    <row r="208" spans="1:9" ht="15">
      <c r="A208" s="1293"/>
      <c r="B208" s="1316">
        <v>3821</v>
      </c>
      <c r="C208" s="1316">
        <v>3407</v>
      </c>
      <c r="D208" s="1316">
        <v>4350</v>
      </c>
      <c r="E208" s="1263"/>
      <c r="F208" s="1281"/>
      <c r="G208" s="1281"/>
      <c r="H208" s="1281"/>
      <c r="I208" s="1281"/>
    </row>
    <row r="209" spans="1:9">
      <c r="A209" s="1280" t="s">
        <v>770</v>
      </c>
      <c r="F209" s="1281"/>
      <c r="G209" s="1281"/>
      <c r="H209" s="1281"/>
      <c r="I209" s="1281"/>
    </row>
    <row r="210" spans="1:9">
      <c r="A210" s="1280" t="s">
        <v>771</v>
      </c>
      <c r="F210" s="1281"/>
      <c r="G210" s="1281"/>
      <c r="H210" s="1281"/>
      <c r="I210" s="1281"/>
    </row>
    <row r="211" spans="1:9">
      <c r="A211" s="1280"/>
      <c r="F211" s="1281"/>
      <c r="G211" s="1281"/>
      <c r="H211" s="1281"/>
      <c r="I211" s="1281"/>
    </row>
    <row r="212" spans="1:9">
      <c r="A212" s="1263"/>
      <c r="F212" s="1281"/>
      <c r="G212" s="1281"/>
      <c r="H212" s="1281"/>
      <c r="I212" s="1281"/>
    </row>
    <row r="213" spans="1:9" s="1279" customFormat="1" ht="15">
      <c r="A213" s="1276" t="s">
        <v>779</v>
      </c>
      <c r="B213" s="1277"/>
      <c r="C213" s="1277"/>
      <c r="D213" s="1277"/>
      <c r="E213" s="1304"/>
      <c r="F213" s="1278"/>
      <c r="G213" s="1278"/>
      <c r="H213" s="1278"/>
      <c r="I213" s="1278"/>
    </row>
    <row r="214" spans="1:9" ht="15">
      <c r="A214" s="1280" t="s">
        <v>765</v>
      </c>
      <c r="E214" s="1305"/>
      <c r="F214" s="1281"/>
      <c r="G214" s="1281"/>
      <c r="H214" s="1281"/>
      <c r="I214" s="1281"/>
    </row>
    <row r="215" spans="1:9" ht="15">
      <c r="A215" s="1282" t="s">
        <v>0</v>
      </c>
      <c r="B215" s="1282" t="s">
        <v>1</v>
      </c>
      <c r="C215" s="1282" t="s">
        <v>766</v>
      </c>
      <c r="D215" s="1282" t="s">
        <v>767</v>
      </c>
      <c r="E215" s="1263"/>
      <c r="F215" s="1281"/>
      <c r="G215" s="1281"/>
      <c r="H215" s="1281"/>
      <c r="I215" s="1281"/>
    </row>
    <row r="216" spans="1:9" ht="15">
      <c r="A216" s="1285">
        <v>1960</v>
      </c>
      <c r="B216" s="1310">
        <f>'[1]Mid Yr Annual'!Z7</f>
        <v>8844</v>
      </c>
      <c r="C216" s="1286">
        <f>'[1]Mid Yr Annual'!X7</f>
        <v>8635</v>
      </c>
      <c r="D216" s="1311">
        <f>'[1]Mid Yr Annual'!Y7</f>
        <v>209</v>
      </c>
      <c r="E216" s="1263"/>
      <c r="F216" s="1281"/>
      <c r="G216" s="1281"/>
      <c r="H216" s="1281"/>
      <c r="I216" s="1281"/>
    </row>
    <row r="217" spans="1:9" ht="15">
      <c r="A217" s="1285">
        <v>1961</v>
      </c>
      <c r="B217" s="1310">
        <f>'[1]Mid Yr Annual'!Z8</f>
        <v>11507</v>
      </c>
      <c r="C217" s="1286">
        <f>'[1]Mid Yr Annual'!X8</f>
        <v>11031</v>
      </c>
      <c r="D217" s="1311">
        <f>'[1]Mid Yr Annual'!Y8</f>
        <v>476</v>
      </c>
      <c r="E217" s="1263"/>
      <c r="F217" s="1281"/>
      <c r="G217" s="1281"/>
      <c r="H217" s="1281"/>
      <c r="I217" s="1281"/>
    </row>
    <row r="218" spans="1:9" ht="15">
      <c r="A218" s="1285">
        <v>1962</v>
      </c>
      <c r="B218" s="1310">
        <f>'[1]Mid Yr Annual'!Z9</f>
        <v>14170</v>
      </c>
      <c r="C218" s="1286">
        <f>'[1]Mid Yr Annual'!X9</f>
        <v>13427</v>
      </c>
      <c r="D218" s="1311">
        <f>'[1]Mid Yr Annual'!Y9</f>
        <v>743</v>
      </c>
      <c r="E218" s="1263"/>
      <c r="F218" s="1281"/>
      <c r="G218" s="1281"/>
      <c r="H218" s="1281"/>
      <c r="I218" s="1281"/>
    </row>
    <row r="219" spans="1:9" ht="15">
      <c r="A219" s="1285">
        <v>1963</v>
      </c>
      <c r="B219" s="1310">
        <f>'[1]Mid Yr Annual'!Z10</f>
        <v>15529</v>
      </c>
      <c r="C219" s="1286">
        <f>'[1]Mid Yr Annual'!X10</f>
        <v>14633</v>
      </c>
      <c r="D219" s="1311">
        <f>'[1]Mid Yr Annual'!Y10</f>
        <v>896</v>
      </c>
      <c r="E219" s="1263"/>
      <c r="F219" s="1281"/>
      <c r="G219" s="1281"/>
      <c r="H219" s="1281"/>
      <c r="I219" s="1281"/>
    </row>
    <row r="220" spans="1:9" ht="15">
      <c r="A220" s="1285">
        <v>1964</v>
      </c>
      <c r="B220" s="1310">
        <f>'[1]Mid Yr Annual'!Z11</f>
        <v>17027</v>
      </c>
      <c r="C220" s="1286">
        <f>'[1]Mid Yr Annual'!X11</f>
        <v>15947</v>
      </c>
      <c r="D220" s="1311">
        <f>'[1]Mid Yr Annual'!Y11</f>
        <v>1080</v>
      </c>
      <c r="E220" s="1263"/>
      <c r="F220" s="1281"/>
      <c r="G220" s="1281"/>
      <c r="H220" s="1281"/>
      <c r="I220" s="1281"/>
    </row>
    <row r="221" spans="1:9" ht="15">
      <c r="A221" s="1285">
        <v>1965</v>
      </c>
      <c r="B221" s="1310">
        <f>'[1]Mid Yr Annual'!Z12</f>
        <v>18681</v>
      </c>
      <c r="C221" s="1286">
        <f>'[1]Mid Yr Annual'!X12</f>
        <v>17379</v>
      </c>
      <c r="D221" s="1311">
        <f>'[1]Mid Yr Annual'!Y12</f>
        <v>1302</v>
      </c>
      <c r="E221" s="1263"/>
      <c r="F221" s="1281"/>
      <c r="G221" s="1281"/>
      <c r="H221" s="1281"/>
      <c r="I221" s="1281"/>
    </row>
    <row r="222" spans="1:9" ht="15">
      <c r="A222" s="1285">
        <v>1966</v>
      </c>
      <c r="B222" s="1310">
        <f>'[1]Mid Yr Annual'!Z13</f>
        <v>20510</v>
      </c>
      <c r="C222" s="1286">
        <f>'[1]Mid Yr Annual'!X13</f>
        <v>18940</v>
      </c>
      <c r="D222" s="1311">
        <f>'[1]Mid Yr Annual'!Y13</f>
        <v>1570</v>
      </c>
      <c r="E222" s="1263"/>
      <c r="F222" s="1281"/>
      <c r="G222" s="1281"/>
      <c r="H222" s="1281"/>
      <c r="I222" s="1281"/>
    </row>
    <row r="223" spans="1:9" ht="15">
      <c r="A223" s="1285">
        <v>1967</v>
      </c>
      <c r="B223" s="1310">
        <f>'[1]Mid Yr Annual'!Z14</f>
        <v>22534</v>
      </c>
      <c r="C223" s="1286">
        <f>'[1]Mid Yr Annual'!X14</f>
        <v>20641</v>
      </c>
      <c r="D223" s="1311">
        <f>'[1]Mid Yr Annual'!Y14</f>
        <v>1893</v>
      </c>
      <c r="E223" s="1263"/>
      <c r="F223" s="1281"/>
      <c r="G223" s="1281"/>
      <c r="H223" s="1281"/>
      <c r="I223" s="1281"/>
    </row>
    <row r="224" spans="1:9" ht="15">
      <c r="A224" s="1285">
        <v>1968</v>
      </c>
      <c r="B224" s="1310">
        <f>'[1]Mid Yr Annual'!Z15</f>
        <v>24774</v>
      </c>
      <c r="C224" s="1286">
        <f>'[1]Mid Yr Annual'!X15</f>
        <v>22493</v>
      </c>
      <c r="D224" s="1311">
        <f>'[1]Mid Yr Annual'!Y15</f>
        <v>2281</v>
      </c>
      <c r="E224" s="1263"/>
      <c r="F224" s="1281"/>
      <c r="G224" s="1281"/>
      <c r="H224" s="1281"/>
      <c r="I224" s="1281"/>
    </row>
    <row r="225" spans="1:9" ht="15">
      <c r="A225" s="1285">
        <v>1969</v>
      </c>
      <c r="B225" s="1310">
        <f>'[1]Mid Yr Annual'!Z16</f>
        <v>31708</v>
      </c>
      <c r="C225" s="1286">
        <f>'[1]Mid Yr Annual'!X16</f>
        <v>28439</v>
      </c>
      <c r="D225" s="1311">
        <f>'[1]Mid Yr Annual'!Y16</f>
        <v>3269</v>
      </c>
      <c r="E225" s="1263"/>
      <c r="F225" s="1281"/>
      <c r="G225" s="1281"/>
      <c r="H225" s="1281"/>
      <c r="I225" s="1281"/>
    </row>
    <row r="226" spans="1:9" ht="15">
      <c r="A226" s="1285">
        <v>1970</v>
      </c>
      <c r="B226" s="1310">
        <f>'[1]Mid Yr Annual'!Z17</f>
        <v>40642</v>
      </c>
      <c r="C226" s="1286">
        <f>'[1]Mid Yr Annual'!X17</f>
        <v>35957</v>
      </c>
      <c r="D226" s="1311">
        <f>'[1]Mid Yr Annual'!Y17</f>
        <v>4685</v>
      </c>
      <c r="E226" s="1263"/>
      <c r="F226" s="1281"/>
      <c r="G226" s="1281"/>
      <c r="H226" s="1281"/>
      <c r="I226" s="1281"/>
    </row>
    <row r="227" spans="1:9" ht="15">
      <c r="A227" s="1285">
        <v>1971</v>
      </c>
      <c r="B227" s="1310">
        <f>'[1]Mid Yr Annual'!Z18</f>
        <v>52176</v>
      </c>
      <c r="C227" s="1286">
        <f>'[1]Mid Yr Annual'!X18</f>
        <v>45462</v>
      </c>
      <c r="D227" s="1311">
        <f>'[1]Mid Yr Annual'!Y18</f>
        <v>6714</v>
      </c>
      <c r="E227" s="1263"/>
      <c r="F227" s="1281"/>
      <c r="G227" s="1281"/>
      <c r="H227" s="1281"/>
      <c r="I227" s="1281"/>
    </row>
    <row r="228" spans="1:9" ht="15">
      <c r="A228" s="1285">
        <v>1972</v>
      </c>
      <c r="B228" s="1310">
        <f>'[1]Mid Yr Annual'!Z19</f>
        <v>67101</v>
      </c>
      <c r="C228" s="1286">
        <f>'[1]Mid Yr Annual'!X19</f>
        <v>57480</v>
      </c>
      <c r="D228" s="1311">
        <f>'[1]Mid Yr Annual'!Y19</f>
        <v>9621</v>
      </c>
      <c r="E228" s="1263"/>
      <c r="F228" s="1281"/>
      <c r="G228" s="1281"/>
      <c r="H228" s="1281"/>
      <c r="I228" s="1281"/>
    </row>
    <row r="229" spans="1:9" ht="15">
      <c r="A229" s="1285">
        <v>1973</v>
      </c>
      <c r="B229" s="1310">
        <f>'[1]Mid Yr Annual'!Z20</f>
        <v>86462</v>
      </c>
      <c r="C229" s="1286">
        <f>'[1]Mid Yr Annual'!X20</f>
        <v>72675</v>
      </c>
      <c r="D229" s="1311">
        <f>'[1]Mid Yr Annual'!Y20</f>
        <v>13787</v>
      </c>
      <c r="E229" s="1263"/>
      <c r="F229" s="1281"/>
      <c r="G229" s="1281"/>
      <c r="H229" s="1281"/>
      <c r="I229" s="1281"/>
    </row>
    <row r="230" spans="1:9" ht="15">
      <c r="A230" s="1285">
        <v>1974</v>
      </c>
      <c r="B230" s="1310">
        <f>'[1]Mid Yr Annual'!Z21</f>
        <v>111644</v>
      </c>
      <c r="C230" s="1286">
        <f>'[1]Mid Yr Annual'!X21</f>
        <v>91887</v>
      </c>
      <c r="D230" s="1311">
        <f>'[1]Mid Yr Annual'!Y21</f>
        <v>19757</v>
      </c>
      <c r="E230" s="1263"/>
      <c r="F230" s="1281"/>
      <c r="G230" s="1281"/>
      <c r="H230" s="1281"/>
      <c r="I230" s="1281"/>
    </row>
    <row r="231" spans="1:9" ht="15">
      <c r="A231" s="1285">
        <v>1975</v>
      </c>
      <c r="B231" s="1310">
        <f>'[1]Mid Yr Annual'!Z22</f>
        <v>144485</v>
      </c>
      <c r="C231" s="1286">
        <f>'[1]Mid Yr Annual'!X22</f>
        <v>116176</v>
      </c>
      <c r="D231" s="1311">
        <f>'[1]Mid Yr Annual'!Y22</f>
        <v>28309</v>
      </c>
      <c r="E231" s="1263"/>
      <c r="F231" s="1281"/>
      <c r="G231" s="1281"/>
      <c r="H231" s="1281"/>
      <c r="I231" s="1281"/>
    </row>
    <row r="232" spans="1:9" ht="15">
      <c r="A232" s="1285">
        <v>1976</v>
      </c>
      <c r="B232" s="1310">
        <f>'[1]Mid Yr Annual'!Z23</f>
        <v>170786</v>
      </c>
      <c r="C232" s="1286">
        <f>'[1]Mid Yr Annual'!X23</f>
        <v>136742</v>
      </c>
      <c r="D232" s="1311">
        <f>'[1]Mid Yr Annual'!Y23</f>
        <v>34044</v>
      </c>
      <c r="E232" s="1263"/>
      <c r="F232" s="1281"/>
      <c r="G232" s="1281"/>
      <c r="H232" s="1281"/>
      <c r="I232" s="1281"/>
    </row>
    <row r="233" spans="1:9" ht="15">
      <c r="A233" s="1285">
        <v>1977</v>
      </c>
      <c r="B233" s="1310">
        <f>'[1]Mid Yr Annual'!Z24</f>
        <v>201890</v>
      </c>
      <c r="C233" s="1286">
        <f>'[1]Mid Yr Annual'!X24</f>
        <v>160949</v>
      </c>
      <c r="D233" s="1311">
        <f>'[1]Mid Yr Annual'!Y24</f>
        <v>40941</v>
      </c>
      <c r="E233" s="1263"/>
      <c r="F233" s="1281"/>
      <c r="G233" s="1281"/>
      <c r="H233" s="1281"/>
      <c r="I233" s="1281"/>
    </row>
    <row r="234" spans="1:9" ht="15">
      <c r="A234" s="1285">
        <v>1978</v>
      </c>
      <c r="B234" s="1310">
        <f>'[1]Mid Yr Annual'!Z25</f>
        <v>238677</v>
      </c>
      <c r="C234" s="1286">
        <f>'[1]Mid Yr Annual'!X25</f>
        <v>189441</v>
      </c>
      <c r="D234" s="1311">
        <f>'[1]Mid Yr Annual'!Y25</f>
        <v>49236</v>
      </c>
      <c r="E234" s="1263"/>
      <c r="F234" s="1281"/>
      <c r="G234" s="1281"/>
      <c r="H234" s="1281"/>
      <c r="I234" s="1281"/>
    </row>
    <row r="235" spans="1:9" ht="15">
      <c r="A235" s="1285">
        <v>1979</v>
      </c>
      <c r="B235" s="1310">
        <f>'[1]Mid Yr Annual'!Z26</f>
        <v>282187</v>
      </c>
      <c r="C235" s="1286">
        <f>'[1]Mid Yr Annual'!X26</f>
        <v>222976</v>
      </c>
      <c r="D235" s="1311">
        <f>'[1]Mid Yr Annual'!Y26</f>
        <v>59211</v>
      </c>
      <c r="E235" s="1263"/>
      <c r="F235" s="1281"/>
      <c r="G235" s="1281"/>
      <c r="H235" s="1281"/>
      <c r="I235" s="1281"/>
    </row>
    <row r="236" spans="1:9" ht="15">
      <c r="A236" s="1285">
        <v>1980</v>
      </c>
      <c r="B236" s="1310">
        <f>'[1]Mid Yr Annual'!Z27</f>
        <v>333656</v>
      </c>
      <c r="C236" s="1286">
        <f>'[1]Mid Yr Annual'!X27</f>
        <v>262447</v>
      </c>
      <c r="D236" s="1311">
        <f>'[1]Mid Yr Annual'!Y27</f>
        <v>71209</v>
      </c>
      <c r="E236" s="1263"/>
      <c r="F236" s="1281"/>
      <c r="G236" s="1281"/>
      <c r="H236" s="1281"/>
      <c r="I236" s="1281"/>
    </row>
    <row r="237" spans="1:9" ht="15">
      <c r="A237" s="1285">
        <v>1981</v>
      </c>
      <c r="B237" s="1310">
        <f>'[1]Mid Yr Annual'!Z28</f>
        <v>349393</v>
      </c>
      <c r="C237" s="1286">
        <f>'[1]Mid Yr Annual'!X28</f>
        <v>271003</v>
      </c>
      <c r="D237" s="1311">
        <f>'[1]Mid Yr Annual'!Y28</f>
        <v>78390</v>
      </c>
      <c r="E237" s="1263"/>
      <c r="F237" s="1281"/>
      <c r="G237" s="1281"/>
      <c r="H237" s="1281"/>
      <c r="I237" s="1281"/>
    </row>
    <row r="238" spans="1:9" ht="15">
      <c r="A238" s="1285">
        <v>1982</v>
      </c>
      <c r="B238" s="1310">
        <f>'[1]Mid Yr Annual'!Z29</f>
        <v>366133</v>
      </c>
      <c r="C238" s="1286">
        <f>'[1]Mid Yr Annual'!X29</f>
        <v>279838</v>
      </c>
      <c r="D238" s="1311">
        <f>'[1]Mid Yr Annual'!Y29</f>
        <v>86295</v>
      </c>
      <c r="E238" s="1263"/>
      <c r="F238" s="1281"/>
      <c r="G238" s="1281"/>
      <c r="H238" s="1281"/>
      <c r="I238" s="1281"/>
    </row>
    <row r="239" spans="1:9" ht="15">
      <c r="A239" s="1285">
        <v>1983</v>
      </c>
      <c r="B239" s="1310">
        <f>'[1]Mid Yr Annual'!Z30</f>
        <v>383958</v>
      </c>
      <c r="C239" s="1286">
        <f>'[1]Mid Yr Annual'!X30</f>
        <v>288961</v>
      </c>
      <c r="D239" s="1311">
        <f>'[1]Mid Yr Annual'!Y30</f>
        <v>94997</v>
      </c>
      <c r="E239" s="1263"/>
      <c r="F239" s="1281"/>
      <c r="G239" s="1281"/>
      <c r="H239" s="1281"/>
      <c r="I239" s="1281"/>
    </row>
    <row r="240" spans="1:9" ht="15">
      <c r="A240" s="1285">
        <v>1984</v>
      </c>
      <c r="B240" s="1310">
        <f>'[1]Mid Yr Annual'!Z31</f>
        <v>402959</v>
      </c>
      <c r="C240" s="1286">
        <f>'[1]Mid Yr Annual'!X31</f>
        <v>298382</v>
      </c>
      <c r="D240" s="1311">
        <f>'[1]Mid Yr Annual'!Y31</f>
        <v>104577</v>
      </c>
      <c r="E240" s="1263"/>
      <c r="F240" s="1281"/>
      <c r="G240" s="1281"/>
      <c r="H240" s="1281"/>
      <c r="I240" s="1281"/>
    </row>
    <row r="241" spans="1:9" ht="15">
      <c r="A241" s="1285">
        <v>1985</v>
      </c>
      <c r="B241" s="1310">
        <f>'[1]Mid Yr Annual'!Z32</f>
        <v>423235</v>
      </c>
      <c r="C241" s="1286">
        <f>'[1]Mid Yr Annual'!X32</f>
        <v>308111</v>
      </c>
      <c r="D241" s="1311">
        <f>'[1]Mid Yr Annual'!Y32</f>
        <v>115124</v>
      </c>
      <c r="E241" s="1263"/>
      <c r="F241" s="1281"/>
      <c r="G241" s="1281"/>
      <c r="H241" s="1281"/>
      <c r="I241" s="1281"/>
    </row>
    <row r="242" spans="1:9" ht="15">
      <c r="A242" s="1285">
        <v>1986</v>
      </c>
      <c r="B242" s="1310">
        <f>'[1]Mid Yr Annual'!Z33</f>
        <v>445204</v>
      </c>
      <c r="C242" s="1286">
        <f>'[1]Mid Yr Annual'!X33</f>
        <v>324884</v>
      </c>
      <c r="D242" s="1311">
        <f>'[1]Mid Yr Annual'!Y33</f>
        <v>120320</v>
      </c>
      <c r="E242" s="1263"/>
      <c r="F242" s="1281"/>
      <c r="G242" s="1281"/>
      <c r="H242" s="1281"/>
      <c r="I242" s="1281"/>
    </row>
    <row r="243" spans="1:9" ht="15">
      <c r="A243" s="1285">
        <v>1987</v>
      </c>
      <c r="B243" s="1310">
        <f>'[1]Mid Yr Annual'!Z34</f>
        <v>468321</v>
      </c>
      <c r="C243" s="1286">
        <f>'[1]Mid Yr Annual'!X34</f>
        <v>342570</v>
      </c>
      <c r="D243" s="1311">
        <f>'[1]Mid Yr Annual'!Y34</f>
        <v>125751</v>
      </c>
      <c r="E243" s="1263"/>
      <c r="F243" s="1281"/>
      <c r="G243" s="1281"/>
      <c r="H243" s="1281"/>
      <c r="I243" s="1281"/>
    </row>
    <row r="244" spans="1:9" ht="15">
      <c r="A244" s="1285">
        <v>1988</v>
      </c>
      <c r="B244" s="1310">
        <f>'[1]Mid Yr Annual'!Z35</f>
        <v>492646</v>
      </c>
      <c r="C244" s="1286">
        <f>'[1]Mid Yr Annual'!X35</f>
        <v>361219</v>
      </c>
      <c r="D244" s="1311">
        <f>'[1]Mid Yr Annual'!Y35</f>
        <v>131427</v>
      </c>
      <c r="E244" s="1263"/>
      <c r="F244" s="1281"/>
      <c r="G244" s="1281"/>
      <c r="H244" s="1281"/>
      <c r="I244" s="1281"/>
    </row>
    <row r="245" spans="1:9" ht="15">
      <c r="A245" s="1285">
        <v>1989</v>
      </c>
      <c r="B245" s="1310">
        <f>'[1]Mid Yr Annual'!Z36</f>
        <v>518242</v>
      </c>
      <c r="C245" s="1286">
        <f>'[1]Mid Yr Annual'!X36</f>
        <v>380883</v>
      </c>
      <c r="D245" s="1311">
        <f>'[1]Mid Yr Annual'!Y36</f>
        <v>137359</v>
      </c>
      <c r="E245" s="1263"/>
      <c r="F245" s="1281"/>
      <c r="G245" s="1281"/>
      <c r="H245" s="1281"/>
      <c r="I245" s="1281"/>
    </row>
    <row r="246" spans="1:9" ht="15">
      <c r="A246" s="1285">
        <v>1990</v>
      </c>
      <c r="B246" s="1310">
        <f>'[1]Mid Yr Annual'!Z37</f>
        <v>545177</v>
      </c>
      <c r="C246" s="1286">
        <f>'[1]Mid Yr Annual'!X37</f>
        <v>401618</v>
      </c>
      <c r="D246" s="1311">
        <f>'[1]Mid Yr Annual'!Y37</f>
        <v>143559</v>
      </c>
      <c r="E246" s="1263"/>
      <c r="F246" s="1281"/>
      <c r="G246" s="1281"/>
      <c r="H246" s="1281"/>
      <c r="I246" s="1281"/>
    </row>
    <row r="247" spans="1:9" ht="15">
      <c r="A247" s="1285">
        <v>1991</v>
      </c>
      <c r="B247" s="1310">
        <f>'[1]Mid Yr Annual'!Z38</f>
        <v>573521</v>
      </c>
      <c r="C247" s="1286">
        <f>'[1]Mid Yr Annual'!X38</f>
        <v>423482</v>
      </c>
      <c r="D247" s="1311">
        <f>'[1]Mid Yr Annual'!Y38</f>
        <v>150039</v>
      </c>
      <c r="E247" s="1263"/>
      <c r="F247" s="1281"/>
      <c r="G247" s="1281"/>
      <c r="H247" s="1281"/>
      <c r="I247" s="1281"/>
    </row>
    <row r="248" spans="1:9" ht="15">
      <c r="A248" s="1285">
        <v>1992</v>
      </c>
      <c r="B248" s="1310">
        <f>'[1]Mid Yr Annual'!Z39</f>
        <v>603347</v>
      </c>
      <c r="C248" s="1286">
        <f>'[1]Mid Yr Annual'!X39</f>
        <v>446536</v>
      </c>
      <c r="D248" s="1311">
        <f>'[1]Mid Yr Annual'!Y39</f>
        <v>156811</v>
      </c>
      <c r="E248" s="1263"/>
      <c r="F248" s="1281"/>
      <c r="G248" s="1281"/>
      <c r="H248" s="1281"/>
      <c r="I248" s="1281"/>
    </row>
    <row r="249" spans="1:9" ht="15">
      <c r="A249" s="1285">
        <v>1993</v>
      </c>
      <c r="B249" s="1310">
        <f>'[1]Mid Yr Annual'!Z40</f>
        <v>634734</v>
      </c>
      <c r="C249" s="1286">
        <f>'[1]Mid Yr Annual'!X40</f>
        <v>470845</v>
      </c>
      <c r="D249" s="1311">
        <f>'[1]Mid Yr Annual'!Y40</f>
        <v>163889</v>
      </c>
      <c r="E249" s="1263"/>
      <c r="F249" s="1281"/>
      <c r="G249" s="1281"/>
      <c r="H249" s="1281"/>
      <c r="I249" s="1281"/>
    </row>
    <row r="250" spans="1:9" ht="15">
      <c r="A250" s="1285">
        <v>1994</v>
      </c>
      <c r="B250" s="1310">
        <f>'[1]Mid Yr Annual'!Z41</f>
        <v>667763</v>
      </c>
      <c r="C250" s="1286">
        <f>'[1]Mid Yr Annual'!X41</f>
        <v>496477</v>
      </c>
      <c r="D250" s="1311">
        <f>'[1]Mid Yr Annual'!Y41</f>
        <v>171286</v>
      </c>
      <c r="E250" s="1263"/>
      <c r="F250" s="1281"/>
      <c r="G250" s="1281"/>
      <c r="H250" s="1281"/>
      <c r="I250" s="1281"/>
    </row>
    <row r="251" spans="1:9" ht="15">
      <c r="A251" s="1285">
        <v>1995</v>
      </c>
      <c r="B251" s="1310">
        <f>'[1]Mid Yr Annual'!Z42</f>
        <v>702523</v>
      </c>
      <c r="C251" s="1286">
        <f>'[1]Mid Yr Annual'!X42</f>
        <v>523507</v>
      </c>
      <c r="D251" s="1311">
        <f>'[1]Mid Yr Annual'!Y42</f>
        <v>179016</v>
      </c>
      <c r="E251" s="1263"/>
      <c r="F251" s="1281"/>
      <c r="G251" s="1281"/>
      <c r="H251" s="1281"/>
      <c r="I251" s="1281"/>
    </row>
    <row r="252" spans="1:9" ht="15">
      <c r="A252" s="1285">
        <v>1996</v>
      </c>
      <c r="B252" s="1310">
        <f>'[1]Mid Yr Annual'!Z43</f>
        <v>727213</v>
      </c>
      <c r="C252" s="1286">
        <f>'[1]Mid Yr Annual'!X43</f>
        <v>540556</v>
      </c>
      <c r="D252" s="1311">
        <f>'[1]Mid Yr Annual'!Y43</f>
        <v>186657</v>
      </c>
      <c r="E252" s="1263"/>
      <c r="F252" s="1281"/>
      <c r="G252" s="1281"/>
      <c r="H252" s="1281"/>
      <c r="I252" s="1281"/>
    </row>
    <row r="253" spans="1:9" ht="15">
      <c r="A253" s="1285">
        <v>1997</v>
      </c>
      <c r="B253" s="1310">
        <f>'[1]Mid Yr Annual'!Z44</f>
        <v>752785</v>
      </c>
      <c r="C253" s="1286">
        <f>'[1]Mid Yr Annual'!X44</f>
        <v>558161</v>
      </c>
      <c r="D253" s="1311">
        <f>'[1]Mid Yr Annual'!Y44</f>
        <v>194624</v>
      </c>
      <c r="E253" s="1263"/>
      <c r="F253" s="1281"/>
      <c r="G253" s="1281"/>
      <c r="H253" s="1281"/>
      <c r="I253" s="1281"/>
    </row>
    <row r="254" spans="1:9" ht="15">
      <c r="A254" s="1285">
        <v>1998</v>
      </c>
      <c r="B254" s="1310">
        <f>'[1]Mid Yr Annual'!Z45</f>
        <v>779270</v>
      </c>
      <c r="C254" s="1286">
        <f>'[1]Mid Yr Annual'!X45</f>
        <v>576339</v>
      </c>
      <c r="D254" s="1311">
        <f>'[1]Mid Yr Annual'!Y45</f>
        <v>202931</v>
      </c>
      <c r="E254" s="1263"/>
      <c r="F254" s="1281"/>
      <c r="G254" s="1281"/>
      <c r="H254" s="1281"/>
      <c r="I254" s="1281"/>
    </row>
    <row r="255" spans="1:9" ht="15">
      <c r="A255" s="1285">
        <v>1999</v>
      </c>
      <c r="B255" s="1310">
        <f>'[1]Mid Yr Annual'!Z46</f>
        <v>806702</v>
      </c>
      <c r="C255" s="1286">
        <f>'[1]Mid Yr Annual'!X46</f>
        <v>595109</v>
      </c>
      <c r="D255" s="1311">
        <f>'[1]Mid Yr Annual'!Y46</f>
        <v>211593</v>
      </c>
      <c r="E255" s="1263"/>
      <c r="F255" s="1281"/>
      <c r="G255" s="1281"/>
      <c r="H255" s="1281"/>
      <c r="I255" s="1281"/>
    </row>
    <row r="256" spans="1:9" ht="15">
      <c r="A256" s="1285">
        <v>2000</v>
      </c>
      <c r="B256" s="1310">
        <f>'[1]Mid Yr Annual'!Z47</f>
        <v>835114</v>
      </c>
      <c r="C256" s="1286">
        <f>'[1]Mid Yr Annual'!X47</f>
        <v>614490</v>
      </c>
      <c r="D256" s="1311">
        <f>'[1]Mid Yr Annual'!Y47</f>
        <v>220624</v>
      </c>
      <c r="E256" s="1263"/>
      <c r="F256" s="1281"/>
      <c r="G256" s="1281"/>
      <c r="H256" s="1281"/>
      <c r="I256" s="1281"/>
    </row>
    <row r="257" spans="1:9" ht="15">
      <c r="A257" s="1285">
        <v>2001</v>
      </c>
      <c r="B257" s="1310">
        <f>'[1]Mid Yr Annual'!Z48</f>
        <v>864542</v>
      </c>
      <c r="C257" s="1286">
        <f>'[1]Mid Yr Annual'!X48</f>
        <v>634502</v>
      </c>
      <c r="D257" s="1311">
        <f>'[1]Mid Yr Annual'!Y48</f>
        <v>230040</v>
      </c>
      <c r="E257" s="1263"/>
      <c r="F257" s="1281"/>
      <c r="G257" s="1281"/>
      <c r="H257" s="1281"/>
      <c r="I257" s="1281"/>
    </row>
    <row r="258" spans="1:9" ht="15">
      <c r="A258" s="1285">
        <v>2002</v>
      </c>
      <c r="B258" s="1310">
        <f>'[1]Mid Yr Annual'!Z49</f>
        <v>902893</v>
      </c>
      <c r="C258" s="1286">
        <f>'[1]Mid Yr Annual'!X49</f>
        <v>658813</v>
      </c>
      <c r="D258" s="1311">
        <f>'[1]Mid Yr Annual'!Y49</f>
        <v>244080</v>
      </c>
      <c r="E258" s="1263"/>
      <c r="F258" s="1281"/>
      <c r="G258" s="1281"/>
      <c r="H258" s="1281"/>
      <c r="I258" s="1281"/>
    </row>
    <row r="259" spans="1:9" ht="15">
      <c r="A259" s="1285">
        <v>2003</v>
      </c>
      <c r="B259" s="1310">
        <f>'[1]Mid Yr Annual'!Z50</f>
        <v>943032</v>
      </c>
      <c r="C259" s="1286">
        <f>'[1]Mid Yr Annual'!X50</f>
        <v>684055</v>
      </c>
      <c r="D259" s="1311">
        <f>'[1]Mid Yr Annual'!Y50</f>
        <v>258977</v>
      </c>
      <c r="E259" s="1263"/>
      <c r="F259" s="1281"/>
      <c r="G259" s="1281"/>
      <c r="H259" s="1281"/>
      <c r="I259" s="1281"/>
    </row>
    <row r="260" spans="1:9" ht="15">
      <c r="A260" s="1285">
        <v>2004</v>
      </c>
      <c r="B260" s="1310">
        <f>'[1]Mid Yr Annual'!Z51</f>
        <v>985047</v>
      </c>
      <c r="C260" s="1286">
        <f>'[1]Mid Yr Annual'!X51</f>
        <v>710264</v>
      </c>
      <c r="D260" s="1311">
        <f>'[1]Mid Yr Annual'!Y51</f>
        <v>274783</v>
      </c>
      <c r="E260" s="1263"/>
      <c r="F260" s="1281"/>
      <c r="G260" s="1281"/>
      <c r="H260" s="1281"/>
      <c r="I260" s="1281"/>
    </row>
    <row r="261" spans="1:9" ht="15">
      <c r="A261" s="1290">
        <v>2005</v>
      </c>
      <c r="B261" s="1310">
        <v>1029819</v>
      </c>
      <c r="C261" s="1286">
        <v>738003</v>
      </c>
      <c r="D261" s="1311">
        <v>291816</v>
      </c>
      <c r="E261" s="1263"/>
      <c r="F261" s="1281"/>
      <c r="G261" s="1281"/>
      <c r="H261" s="1281"/>
      <c r="I261" s="1281"/>
    </row>
    <row r="262" spans="1:9" ht="15">
      <c r="A262" s="1285">
        <v>2006</v>
      </c>
      <c r="B262" s="1310">
        <v>1101300.9564801848</v>
      </c>
      <c r="C262" s="1286">
        <v>793371</v>
      </c>
      <c r="D262" s="1311">
        <v>307930</v>
      </c>
      <c r="E262" s="1263"/>
      <c r="F262" s="1281"/>
      <c r="G262" s="1281"/>
      <c r="H262" s="1281"/>
      <c r="I262" s="1281"/>
    </row>
    <row r="263" spans="1:9" ht="15">
      <c r="A263" s="1285">
        <v>2007</v>
      </c>
      <c r="B263" s="1310">
        <v>1196635.4125691708</v>
      </c>
      <c r="C263" s="1286">
        <v>873504</v>
      </c>
      <c r="D263" s="1311">
        <v>323131</v>
      </c>
      <c r="E263" s="1263"/>
      <c r="F263" s="1281"/>
      <c r="G263" s="1281"/>
      <c r="H263" s="1281"/>
      <c r="I263" s="1281"/>
    </row>
    <row r="264" spans="1:9" ht="15">
      <c r="A264" s="1285">
        <v>2008</v>
      </c>
      <c r="B264" s="1310">
        <v>1300059.4062711457</v>
      </c>
      <c r="C264" s="1286">
        <v>961173</v>
      </c>
      <c r="D264" s="1311">
        <v>338886</v>
      </c>
      <c r="E264" s="1263"/>
      <c r="F264" s="1281"/>
      <c r="G264" s="1281"/>
      <c r="H264" s="1281"/>
      <c r="I264" s="1281"/>
    </row>
    <row r="265" spans="1:9" ht="15">
      <c r="A265" s="1285">
        <v>2009</v>
      </c>
      <c r="B265" s="1310">
        <v>1412232.4492773679</v>
      </c>
      <c r="C265" s="1286">
        <v>1057029</v>
      </c>
      <c r="D265" s="1311">
        <v>355203</v>
      </c>
      <c r="E265" s="1263"/>
      <c r="F265" s="1281"/>
      <c r="G265" s="1281"/>
      <c r="H265" s="1281"/>
      <c r="I265" s="1281"/>
    </row>
    <row r="266" spans="1:9" ht="15">
      <c r="A266" s="1285">
        <v>2010</v>
      </c>
      <c r="B266" s="1310">
        <v>1533871.3008949999</v>
      </c>
      <c r="C266" s="1286">
        <v>1161779.063727</v>
      </c>
      <c r="D266" s="1311">
        <v>372092.23716800002</v>
      </c>
      <c r="E266" s="1263"/>
      <c r="F266" s="1281"/>
      <c r="G266" s="1281"/>
      <c r="H266" s="1281"/>
      <c r="I266" s="1281"/>
    </row>
    <row r="267" spans="1:9" ht="15">
      <c r="A267" s="1317"/>
      <c r="B267" s="1292" t="s">
        <v>769</v>
      </c>
      <c r="C267" s="1292"/>
      <c r="D267" s="1292"/>
      <c r="E267" s="1263"/>
      <c r="F267" s="1281"/>
      <c r="G267" s="1281"/>
      <c r="H267" s="1281"/>
      <c r="I267" s="1281"/>
    </row>
    <row r="268" spans="1:9" ht="15">
      <c r="A268" s="1285"/>
      <c r="B268" s="1318">
        <v>17244</v>
      </c>
      <c r="C268" s="1318">
        <v>1774</v>
      </c>
      <c r="D268" s="1318">
        <v>177934</v>
      </c>
      <c r="E268" s="1263"/>
      <c r="F268" s="1281"/>
      <c r="G268" s="1281"/>
      <c r="H268" s="1281"/>
      <c r="I268" s="1281"/>
    </row>
    <row r="269" spans="1:9">
      <c r="A269" s="1280" t="s">
        <v>776</v>
      </c>
      <c r="F269" s="1281"/>
      <c r="G269" s="1281"/>
      <c r="H269" s="1281"/>
      <c r="I269" s="1281"/>
    </row>
    <row r="270" spans="1:9">
      <c r="A270" s="1280" t="s">
        <v>771</v>
      </c>
      <c r="F270" s="1281"/>
      <c r="G270" s="1281"/>
      <c r="H270" s="1281"/>
      <c r="I270" s="1281"/>
    </row>
    <row r="271" spans="1:9">
      <c r="A271" s="1280"/>
      <c r="F271" s="1281"/>
      <c r="G271" s="1281"/>
      <c r="H271" s="1281"/>
      <c r="I271" s="1281"/>
    </row>
    <row r="272" spans="1:9">
      <c r="A272" s="1263"/>
      <c r="F272" s="1281"/>
      <c r="G272" s="1281"/>
      <c r="H272" s="1281"/>
      <c r="I272" s="1281"/>
    </row>
    <row r="273" spans="1:9" s="1279" customFormat="1" ht="15">
      <c r="A273" s="1276" t="s">
        <v>780</v>
      </c>
      <c r="B273" s="1277"/>
      <c r="C273" s="1277"/>
      <c r="D273" s="1277"/>
      <c r="E273" s="1277"/>
      <c r="F273" s="1278"/>
      <c r="G273" s="1278"/>
      <c r="H273" s="1278"/>
      <c r="I273" s="1278"/>
    </row>
    <row r="274" spans="1:9">
      <c r="A274" s="1280" t="s">
        <v>765</v>
      </c>
      <c r="F274" s="1281"/>
      <c r="G274" s="1281"/>
      <c r="H274" s="1281"/>
      <c r="I274" s="1281"/>
    </row>
    <row r="275" spans="1:9" ht="15">
      <c r="A275" s="1285" t="s">
        <v>0</v>
      </c>
      <c r="B275" s="1285" t="s">
        <v>1</v>
      </c>
      <c r="C275" s="1285" t="s">
        <v>766</v>
      </c>
      <c r="D275" s="1285" t="s">
        <v>767</v>
      </c>
      <c r="F275" s="1281"/>
      <c r="G275" s="1281"/>
      <c r="H275" s="1281"/>
      <c r="I275" s="1281"/>
    </row>
    <row r="276" spans="1:9" ht="15">
      <c r="A276" s="1285">
        <v>1968</v>
      </c>
      <c r="B276" s="1286">
        <f>'[1]Mid Yr Annual'!K15</f>
        <v>34760</v>
      </c>
      <c r="C276" s="1286">
        <f>'[1]Mid Yr Annual'!I15</f>
        <v>26301</v>
      </c>
      <c r="D276" s="1311">
        <f>'[1]Mid Yr Annual'!J15</f>
        <v>8459</v>
      </c>
      <c r="F276" s="1281"/>
      <c r="G276" s="1281"/>
      <c r="H276" s="1281"/>
      <c r="I276" s="1281"/>
    </row>
    <row r="277" spans="1:9" ht="15">
      <c r="A277" s="1285">
        <v>1969</v>
      </c>
      <c r="B277" s="1286">
        <f>'[1]Mid Yr Annual'!K16</f>
        <v>43677</v>
      </c>
      <c r="C277" s="1286">
        <f>'[1]Mid Yr Annual'!I16</f>
        <v>33264</v>
      </c>
      <c r="D277" s="1311">
        <f>'[1]Mid Yr Annual'!J16</f>
        <v>10413</v>
      </c>
      <c r="F277" s="1281"/>
      <c r="G277" s="1281"/>
      <c r="H277" s="1281"/>
      <c r="I277" s="1281"/>
    </row>
    <row r="278" spans="1:9" ht="15">
      <c r="A278" s="1285">
        <v>1970</v>
      </c>
      <c r="B278" s="1286">
        <f>'[1]Mid Yr Annual'!K17</f>
        <v>54385</v>
      </c>
      <c r="C278" s="1286">
        <f>'[1]Mid Yr Annual'!I17</f>
        <v>41487</v>
      </c>
      <c r="D278" s="1311">
        <f>'[1]Mid Yr Annual'!J17</f>
        <v>12898</v>
      </c>
      <c r="F278" s="1281"/>
      <c r="G278" s="1281"/>
      <c r="H278" s="1281"/>
      <c r="I278" s="1281"/>
    </row>
    <row r="279" spans="1:9" ht="15">
      <c r="A279" s="1285">
        <v>1971</v>
      </c>
      <c r="B279" s="1286">
        <f>'[1]Mid Yr Annual'!K18</f>
        <v>67633</v>
      </c>
      <c r="C279" s="1286">
        <f>'[1]Mid Yr Annual'!I18</f>
        <v>51515</v>
      </c>
      <c r="D279" s="1311">
        <f>'[1]Mid Yr Annual'!J18</f>
        <v>16118</v>
      </c>
      <c r="F279" s="1281"/>
      <c r="G279" s="1281"/>
      <c r="H279" s="1281"/>
      <c r="I279" s="1281"/>
    </row>
    <row r="280" spans="1:9" ht="15">
      <c r="A280" s="1285">
        <v>1972</v>
      </c>
      <c r="B280" s="1286">
        <f>'[1]Mid Yr Annual'!K19</f>
        <v>84232</v>
      </c>
      <c r="C280" s="1286">
        <f>'[1]Mid Yr Annual'!I19</f>
        <v>63887</v>
      </c>
      <c r="D280" s="1311">
        <f>'[1]Mid Yr Annual'!J19</f>
        <v>20345</v>
      </c>
      <c r="F280" s="1281"/>
      <c r="G280" s="1281"/>
      <c r="H280" s="1281"/>
      <c r="I280" s="1281"/>
    </row>
    <row r="281" spans="1:9" ht="15">
      <c r="A281" s="1285">
        <v>1973</v>
      </c>
      <c r="B281" s="1286">
        <f>'[1]Mid Yr Annual'!K20</f>
        <v>105199</v>
      </c>
      <c r="C281" s="1286">
        <f>'[1]Mid Yr Annual'!I20</f>
        <v>79238</v>
      </c>
      <c r="D281" s="1311">
        <f>'[1]Mid Yr Annual'!J20</f>
        <v>25961</v>
      </c>
      <c r="F281" s="1281"/>
      <c r="G281" s="1281"/>
      <c r="H281" s="1281"/>
      <c r="I281" s="1281"/>
    </row>
    <row r="282" spans="1:9" ht="15">
      <c r="A282" s="1285">
        <v>1974</v>
      </c>
      <c r="B282" s="1286">
        <f>'[1]Mid Yr Annual'!K21</f>
        <v>131839</v>
      </c>
      <c r="C282" s="1286">
        <f>'[1]Mid Yr Annual'!I21</f>
        <v>98341</v>
      </c>
      <c r="D282" s="1311">
        <f>'[1]Mid Yr Annual'!J21</f>
        <v>33498</v>
      </c>
      <c r="F282" s="1281"/>
      <c r="G282" s="1281"/>
      <c r="H282" s="1281"/>
      <c r="I282" s="1281"/>
    </row>
    <row r="283" spans="1:9" ht="15">
      <c r="A283" s="1285">
        <v>1975</v>
      </c>
      <c r="B283" s="1286">
        <f>'[1]Mid Yr Annual'!K22</f>
        <v>165871</v>
      </c>
      <c r="C283" s="1286">
        <f>'[1]Mid Yr Annual'!I22</f>
        <v>122163</v>
      </c>
      <c r="D283" s="1311">
        <f>'[1]Mid Yr Annual'!J22</f>
        <v>43708</v>
      </c>
      <c r="F283" s="1281"/>
      <c r="G283" s="1281"/>
      <c r="H283" s="1281"/>
      <c r="I283" s="1281"/>
    </row>
    <row r="284" spans="1:9" ht="15">
      <c r="A284" s="1285">
        <v>1976</v>
      </c>
      <c r="B284" s="1286">
        <f>'[1]Mid Yr Annual'!K23</f>
        <v>187039</v>
      </c>
      <c r="C284" s="1286">
        <f>'[1]Mid Yr Annual'!I23</f>
        <v>136426</v>
      </c>
      <c r="D284" s="1311">
        <f>'[1]Mid Yr Annual'!J23</f>
        <v>50613</v>
      </c>
      <c r="F284" s="1281"/>
      <c r="G284" s="1281"/>
      <c r="H284" s="1281"/>
      <c r="I284" s="1281"/>
    </row>
    <row r="285" spans="1:9" ht="15">
      <c r="A285" s="1285">
        <v>1977</v>
      </c>
      <c r="B285" s="1286">
        <f>'[1]Mid Yr Annual'!K24</f>
        <v>213079</v>
      </c>
      <c r="C285" s="1286">
        <f>'[1]Mid Yr Annual'!I24</f>
        <v>154273</v>
      </c>
      <c r="D285" s="1311">
        <f>'[1]Mid Yr Annual'!J24</f>
        <v>58806</v>
      </c>
      <c r="F285" s="1281"/>
      <c r="G285" s="1281"/>
      <c r="H285" s="1281"/>
      <c r="I285" s="1281"/>
    </row>
    <row r="286" spans="1:9" ht="15">
      <c r="A286" s="1285">
        <v>1978</v>
      </c>
      <c r="B286" s="1286">
        <f>'[1]Mid Yr Annual'!K25</f>
        <v>244350</v>
      </c>
      <c r="C286" s="1286">
        <f>'[1]Mid Yr Annual'!I25</f>
        <v>175848</v>
      </c>
      <c r="D286" s="1311">
        <f>'[1]Mid Yr Annual'!J25</f>
        <v>68502</v>
      </c>
      <c r="F286" s="1281"/>
      <c r="G286" s="1281"/>
      <c r="H286" s="1281"/>
      <c r="I286" s="1281"/>
    </row>
    <row r="287" spans="1:9" ht="15">
      <c r="A287" s="1285">
        <v>1979</v>
      </c>
      <c r="B287" s="1286">
        <f>'[1]Mid Yr Annual'!K26</f>
        <v>281500</v>
      </c>
      <c r="C287" s="1286">
        <f>'[1]Mid Yr Annual'!I26</f>
        <v>201530</v>
      </c>
      <c r="D287" s="1311">
        <f>'[1]Mid Yr Annual'!J26</f>
        <v>79970</v>
      </c>
      <c r="F287" s="1281"/>
      <c r="G287" s="1281"/>
      <c r="H287" s="1281"/>
      <c r="I287" s="1281"/>
    </row>
    <row r="288" spans="1:9" ht="15">
      <c r="A288" s="1285">
        <v>1980</v>
      </c>
      <c r="B288" s="1286">
        <f>'[1]Mid Yr Annual'!K27</f>
        <v>325409</v>
      </c>
      <c r="C288" s="1286">
        <f>'[1]Mid Yr Annual'!I27</f>
        <v>231870</v>
      </c>
      <c r="D288" s="1311">
        <f>'[1]Mid Yr Annual'!J27</f>
        <v>93539</v>
      </c>
      <c r="F288" s="1281"/>
      <c r="G288" s="1281"/>
      <c r="H288" s="1281"/>
      <c r="I288" s="1281"/>
    </row>
    <row r="289" spans="1:9" ht="15">
      <c r="A289" s="1285">
        <v>1981</v>
      </c>
      <c r="B289" s="1286">
        <f>'[1]Mid Yr Annual'!K28</f>
        <v>339471</v>
      </c>
      <c r="C289" s="1286">
        <f>'[1]Mid Yr Annual'!I28</f>
        <v>239630</v>
      </c>
      <c r="D289" s="1311">
        <f>'[1]Mid Yr Annual'!J28</f>
        <v>99841</v>
      </c>
      <c r="F289" s="1281"/>
      <c r="G289" s="1281"/>
      <c r="H289" s="1281"/>
      <c r="I289" s="1281"/>
    </row>
    <row r="290" spans="1:9" ht="15">
      <c r="A290" s="1285">
        <v>1982</v>
      </c>
      <c r="B290" s="1286">
        <f>'[1]Mid Yr Annual'!K29</f>
        <v>354911</v>
      </c>
      <c r="C290" s="1286">
        <f>'[1]Mid Yr Annual'!I29</f>
        <v>247832</v>
      </c>
      <c r="D290" s="1311">
        <f>'[1]Mid Yr Annual'!J29</f>
        <v>107079</v>
      </c>
      <c r="F290" s="1281"/>
      <c r="G290" s="1281"/>
      <c r="H290" s="1281"/>
      <c r="I290" s="1281"/>
    </row>
    <row r="291" spans="1:9" ht="15">
      <c r="A291" s="1285">
        <v>1983</v>
      </c>
      <c r="B291" s="1286">
        <f>'[1]Mid Yr Annual'!K30</f>
        <v>371729</v>
      </c>
      <c r="C291" s="1286">
        <f>'[1]Mid Yr Annual'!I30</f>
        <v>256464</v>
      </c>
      <c r="D291" s="1311">
        <f>'[1]Mid Yr Annual'!J30</f>
        <v>115265</v>
      </c>
      <c r="F291" s="1281"/>
      <c r="G291" s="1281"/>
      <c r="H291" s="1281"/>
      <c r="I291" s="1281"/>
    </row>
    <row r="292" spans="1:9" ht="15">
      <c r="A292" s="1285">
        <v>1984</v>
      </c>
      <c r="B292" s="1286">
        <f>'[1]Mid Yr Annual'!K31</f>
        <v>389963</v>
      </c>
      <c r="C292" s="1286">
        <f>'[1]Mid Yr Annual'!I31</f>
        <v>265520</v>
      </c>
      <c r="D292" s="1311">
        <f>'[1]Mid Yr Annual'!J31</f>
        <v>124443</v>
      </c>
      <c r="F292" s="1281"/>
      <c r="G292" s="1281"/>
      <c r="H292" s="1281"/>
      <c r="I292" s="1281"/>
    </row>
    <row r="293" spans="1:9" ht="15">
      <c r="A293" s="1285">
        <v>1985</v>
      </c>
      <c r="B293" s="1286">
        <f>'[1]Mid Yr Annual'!K32</f>
        <v>409670</v>
      </c>
      <c r="C293" s="1286">
        <f>'[1]Mid Yr Annual'!I32</f>
        <v>275002</v>
      </c>
      <c r="D293" s="1311">
        <f>'[1]Mid Yr Annual'!J32</f>
        <v>134668</v>
      </c>
      <c r="F293" s="1281"/>
      <c r="G293" s="1281"/>
      <c r="H293" s="1281"/>
      <c r="I293" s="1281"/>
    </row>
    <row r="294" spans="1:9" ht="15">
      <c r="A294" s="1285">
        <v>1986</v>
      </c>
      <c r="B294" s="1286">
        <f>'[1]Mid Yr Annual'!K33</f>
        <v>424387</v>
      </c>
      <c r="C294" s="1286">
        <f>'[1]Mid Yr Annual'!I33</f>
        <v>284121</v>
      </c>
      <c r="D294" s="1311">
        <f>'[1]Mid Yr Annual'!J33</f>
        <v>140266</v>
      </c>
      <c r="F294" s="1281"/>
      <c r="G294" s="1281"/>
      <c r="H294" s="1281"/>
      <c r="I294" s="1281"/>
    </row>
    <row r="295" spans="1:9" ht="15">
      <c r="A295" s="1285">
        <v>1987</v>
      </c>
      <c r="B295" s="1286">
        <f>'[1]Mid Yr Annual'!K34</f>
        <v>440340</v>
      </c>
      <c r="C295" s="1286">
        <f>'[1]Mid Yr Annual'!I34</f>
        <v>294157</v>
      </c>
      <c r="D295" s="1311">
        <f>'[1]Mid Yr Annual'!J34</f>
        <v>146183</v>
      </c>
      <c r="F295" s="1281"/>
      <c r="G295" s="1281"/>
      <c r="H295" s="1281"/>
      <c r="I295" s="1281"/>
    </row>
    <row r="296" spans="1:9" ht="15">
      <c r="A296" s="1285">
        <v>1988</v>
      </c>
      <c r="B296" s="1286">
        <f>'[1]Mid Yr Annual'!K35</f>
        <v>457516</v>
      </c>
      <c r="C296" s="1286">
        <f>'[1]Mid Yr Annual'!I35</f>
        <v>305092</v>
      </c>
      <c r="D296" s="1311">
        <f>'[1]Mid Yr Annual'!J35</f>
        <v>152424</v>
      </c>
      <c r="F296" s="1281"/>
      <c r="G296" s="1281"/>
      <c r="H296" s="1281"/>
      <c r="I296" s="1281"/>
    </row>
    <row r="297" spans="1:9" ht="15">
      <c r="A297" s="1285">
        <v>1989</v>
      </c>
      <c r="B297" s="1286">
        <f>'[1]Mid Yr Annual'!K36</f>
        <v>475916</v>
      </c>
      <c r="C297" s="1286">
        <f>'[1]Mid Yr Annual'!I36</f>
        <v>316915</v>
      </c>
      <c r="D297" s="1311">
        <f>'[1]Mid Yr Annual'!J36</f>
        <v>159001</v>
      </c>
      <c r="F297" s="1281"/>
      <c r="G297" s="1281"/>
      <c r="H297" s="1281"/>
      <c r="I297" s="1281"/>
    </row>
    <row r="298" spans="1:9" ht="15">
      <c r="A298" s="1285">
        <v>1990</v>
      </c>
      <c r="B298" s="1286">
        <f>'[1]Mid Yr Annual'!K37</f>
        <v>495557</v>
      </c>
      <c r="C298" s="1286">
        <f>'[1]Mid Yr Annual'!I37</f>
        <v>329631</v>
      </c>
      <c r="D298" s="1311">
        <f>'[1]Mid Yr Annual'!J37</f>
        <v>165926</v>
      </c>
      <c r="F298" s="1281"/>
      <c r="G298" s="1281"/>
      <c r="H298" s="1281"/>
      <c r="I298" s="1281"/>
    </row>
    <row r="299" spans="1:9" ht="15">
      <c r="A299" s="1285">
        <v>1991</v>
      </c>
      <c r="B299" s="1286">
        <f>'[1]Mid Yr Annual'!K38</f>
        <v>516461</v>
      </c>
      <c r="C299" s="1286">
        <f>'[1]Mid Yr Annual'!I38</f>
        <v>343249</v>
      </c>
      <c r="D299" s="1311">
        <f>'[1]Mid Yr Annual'!J38</f>
        <v>173212</v>
      </c>
      <c r="F299" s="1281"/>
      <c r="G299" s="1281"/>
      <c r="H299" s="1281"/>
      <c r="I299" s="1281"/>
    </row>
    <row r="300" spans="1:9" ht="15">
      <c r="A300" s="1285">
        <v>1992</v>
      </c>
      <c r="B300" s="1286">
        <f>'[1]Mid Yr Annual'!K39</f>
        <v>538659</v>
      </c>
      <c r="C300" s="1286">
        <f>'[1]Mid Yr Annual'!I39</f>
        <v>357788</v>
      </c>
      <c r="D300" s="1311">
        <f>'[1]Mid Yr Annual'!J39</f>
        <v>180871</v>
      </c>
      <c r="F300" s="1281"/>
      <c r="G300" s="1281"/>
      <c r="H300" s="1281"/>
      <c r="I300" s="1281"/>
    </row>
    <row r="301" spans="1:9" ht="15">
      <c r="A301" s="1285">
        <v>1993</v>
      </c>
      <c r="B301" s="1286">
        <f>'[1]Mid Yr Annual'!K40</f>
        <v>562190</v>
      </c>
      <c r="C301" s="1286">
        <f>'[1]Mid Yr Annual'!I40</f>
        <v>373270</v>
      </c>
      <c r="D301" s="1311">
        <f>'[1]Mid Yr Annual'!J40</f>
        <v>188920</v>
      </c>
      <c r="F301" s="1281"/>
      <c r="G301" s="1281"/>
      <c r="H301" s="1281"/>
      <c r="I301" s="1281"/>
    </row>
    <row r="302" spans="1:9" ht="15">
      <c r="A302" s="1285">
        <v>1994</v>
      </c>
      <c r="B302" s="1286">
        <f>'[1]Mid Yr Annual'!K41</f>
        <v>587102</v>
      </c>
      <c r="C302" s="1286">
        <f>'[1]Mid Yr Annual'!I41</f>
        <v>389726</v>
      </c>
      <c r="D302" s="1311">
        <f>'[1]Mid Yr Annual'!J41</f>
        <v>197376</v>
      </c>
      <c r="F302" s="1281"/>
      <c r="G302" s="1281"/>
      <c r="H302" s="1281"/>
      <c r="I302" s="1281"/>
    </row>
    <row r="303" spans="1:9" ht="15">
      <c r="A303" s="1285">
        <v>1995</v>
      </c>
      <c r="B303" s="1286">
        <f>'[1]Mid Yr Annual'!K42</f>
        <v>613445</v>
      </c>
      <c r="C303" s="1286">
        <f>'[1]Mid Yr Annual'!I42</f>
        <v>407192</v>
      </c>
      <c r="D303" s="1311">
        <f>'[1]Mid Yr Annual'!J42</f>
        <v>206253</v>
      </c>
      <c r="F303" s="1281"/>
      <c r="G303" s="1281"/>
      <c r="H303" s="1281"/>
      <c r="I303" s="1281"/>
    </row>
    <row r="304" spans="1:9" ht="15">
      <c r="A304" s="1285">
        <v>1996</v>
      </c>
      <c r="B304" s="1286">
        <f>'[1]Mid Yr Annual'!K43</f>
        <v>638494</v>
      </c>
      <c r="C304" s="1286">
        <f>'[1]Mid Yr Annual'!I43</f>
        <v>422778</v>
      </c>
      <c r="D304" s="1311">
        <f>'[1]Mid Yr Annual'!J43</f>
        <v>215716</v>
      </c>
      <c r="F304" s="1281"/>
      <c r="G304" s="1281"/>
      <c r="H304" s="1281"/>
      <c r="I304" s="1281"/>
    </row>
    <row r="305" spans="1:9" ht="15">
      <c r="A305" s="1285">
        <v>1997</v>
      </c>
      <c r="B305" s="1286">
        <f>'[1]Mid Yr Annual'!K44</f>
        <v>664475</v>
      </c>
      <c r="C305" s="1286">
        <f>'[1]Mid Yr Annual'!I44</f>
        <v>438865</v>
      </c>
      <c r="D305" s="1311">
        <f>'[1]Mid Yr Annual'!J44</f>
        <v>225610</v>
      </c>
      <c r="F305" s="1281"/>
      <c r="G305" s="1281"/>
      <c r="H305" s="1281"/>
      <c r="I305" s="1281"/>
    </row>
    <row r="306" spans="1:9" ht="15">
      <c r="A306" s="1285">
        <v>1998</v>
      </c>
      <c r="B306" s="1286">
        <f>'[1]Mid Yr Annual'!K45</f>
        <v>691424</v>
      </c>
      <c r="C306" s="1286">
        <f>'[1]Mid Yr Annual'!I45</f>
        <v>455473</v>
      </c>
      <c r="D306" s="1311">
        <f>'[1]Mid Yr Annual'!J45</f>
        <v>235951</v>
      </c>
      <c r="F306" s="1281"/>
      <c r="G306" s="1281"/>
      <c r="H306" s="1281"/>
      <c r="I306" s="1281"/>
    </row>
    <row r="307" spans="1:9" ht="15">
      <c r="A307" s="1285">
        <v>1999</v>
      </c>
      <c r="B307" s="1286">
        <f>'[1]Mid Yr Annual'!K46</f>
        <v>719388</v>
      </c>
      <c r="C307" s="1286">
        <f>'[1]Mid Yr Annual'!I46</f>
        <v>472627</v>
      </c>
      <c r="D307" s="1311">
        <f>'[1]Mid Yr Annual'!J46</f>
        <v>246761</v>
      </c>
      <c r="F307" s="1281"/>
      <c r="G307" s="1281"/>
      <c r="H307" s="1281"/>
      <c r="I307" s="1281"/>
    </row>
    <row r="308" spans="1:9" ht="15">
      <c r="A308" s="1285">
        <v>2000</v>
      </c>
      <c r="B308" s="1286">
        <f>'[1]Mid Yr Annual'!K47</f>
        <v>748409</v>
      </c>
      <c r="C308" s="1286">
        <f>'[1]Mid Yr Annual'!I47</f>
        <v>490350</v>
      </c>
      <c r="D308" s="1311">
        <f>'[1]Mid Yr Annual'!J47</f>
        <v>258059</v>
      </c>
      <c r="F308" s="1281"/>
      <c r="G308" s="1281"/>
      <c r="H308" s="1281"/>
      <c r="I308" s="1281"/>
    </row>
    <row r="309" spans="1:9" ht="15">
      <c r="A309" s="1285">
        <v>2001</v>
      </c>
      <c r="B309" s="1286">
        <f>'[1]Mid Yr Annual'!K48</f>
        <v>778535</v>
      </c>
      <c r="C309" s="1286">
        <f>'[1]Mid Yr Annual'!I48</f>
        <v>508666</v>
      </c>
      <c r="D309" s="1311">
        <f>'[1]Mid Yr Annual'!J48</f>
        <v>269869</v>
      </c>
      <c r="F309" s="1281"/>
      <c r="G309" s="1281"/>
      <c r="H309" s="1281"/>
      <c r="I309" s="1281"/>
    </row>
    <row r="310" spans="1:9" ht="15">
      <c r="A310" s="1285">
        <v>2002</v>
      </c>
      <c r="B310" s="1301">
        <f>'[1]Mid Yr Annual'!K49</f>
        <v>816405</v>
      </c>
      <c r="C310" s="1301">
        <f>'[1]Mid Yr Annual'!I49</f>
        <v>533458</v>
      </c>
      <c r="D310" s="1319">
        <f>'[1]Mid Yr Annual'!J49</f>
        <v>282947</v>
      </c>
      <c r="F310" s="1281"/>
      <c r="G310" s="1281"/>
      <c r="H310" s="1281"/>
      <c r="I310" s="1281"/>
    </row>
    <row r="311" spans="1:9" ht="15">
      <c r="A311" s="1285">
        <v>2203</v>
      </c>
      <c r="B311" s="1301">
        <f>'[1]Mid Yr Annual'!K50</f>
        <v>855899</v>
      </c>
      <c r="C311" s="1301">
        <f>'[1]Mid Yr Annual'!I50</f>
        <v>559020</v>
      </c>
      <c r="D311" s="1319">
        <f>'[1]Mid Yr Annual'!J50</f>
        <v>296879</v>
      </c>
      <c r="F311" s="1281"/>
      <c r="G311" s="1281"/>
      <c r="H311" s="1281"/>
      <c r="I311" s="1281"/>
    </row>
    <row r="312" spans="1:9" ht="15">
      <c r="A312" s="1285">
        <v>2004</v>
      </c>
      <c r="B312" s="1301">
        <f>'[1]Mid Yr Annual'!K51</f>
        <v>897103</v>
      </c>
      <c r="C312" s="1301">
        <f>'[1]Mid Yr Annual'!I51</f>
        <v>585405</v>
      </c>
      <c r="D312" s="1319">
        <f>'[1]Mid Yr Annual'!J51</f>
        <v>311698</v>
      </c>
      <c r="F312" s="1281"/>
      <c r="G312" s="1281"/>
      <c r="H312" s="1281"/>
      <c r="I312" s="1281"/>
    </row>
    <row r="313" spans="1:9" ht="15">
      <c r="A313" s="1285">
        <v>2005</v>
      </c>
      <c r="B313" s="1301">
        <v>942374.08168778126</v>
      </c>
      <c r="C313" s="1301">
        <v>615575.56479562412</v>
      </c>
      <c r="D313" s="1319">
        <v>326798.51689215726</v>
      </c>
      <c r="F313" s="1281"/>
      <c r="G313" s="1281"/>
      <c r="H313" s="1281"/>
      <c r="I313" s="1281"/>
    </row>
    <row r="314" spans="1:9" ht="15">
      <c r="A314" s="1285">
        <v>2006</v>
      </c>
      <c r="B314" s="1303">
        <v>997190.88924546633</v>
      </c>
      <c r="C314" s="1301">
        <v>654624.83461506688</v>
      </c>
      <c r="D314" s="1319">
        <v>342566.05463039945</v>
      </c>
      <c r="F314" s="1281"/>
      <c r="G314" s="1281"/>
      <c r="H314" s="1281"/>
      <c r="I314" s="1281"/>
    </row>
    <row r="315" spans="1:9" ht="15">
      <c r="A315" s="1285">
        <v>2007</v>
      </c>
      <c r="B315" s="1303">
        <v>1064442.4921131381</v>
      </c>
      <c r="C315" s="1301">
        <v>707627.4808634842</v>
      </c>
      <c r="D315" s="1319">
        <v>356815.01124965388</v>
      </c>
      <c r="F315" s="1281"/>
      <c r="G315" s="1281"/>
      <c r="H315" s="1281"/>
      <c r="I315" s="1281"/>
    </row>
    <row r="316" spans="1:9" ht="15">
      <c r="A316" s="1285">
        <v>2008</v>
      </c>
      <c r="B316" s="1303">
        <v>1135475.3310955137</v>
      </c>
      <c r="C316" s="1301">
        <v>764106.88627886679</v>
      </c>
      <c r="D316" s="1319">
        <v>371368.44481664686</v>
      </c>
      <c r="F316" s="1281"/>
      <c r="G316" s="1281"/>
      <c r="H316" s="1281"/>
      <c r="I316" s="1281"/>
    </row>
    <row r="317" spans="1:9" ht="15">
      <c r="A317" s="1285">
        <v>2009</v>
      </c>
      <c r="B317" s="1303">
        <v>1210384.6523291038</v>
      </c>
      <c r="C317" s="1301">
        <v>824169.52149828896</v>
      </c>
      <c r="D317" s="1319">
        <v>386215.13083081489</v>
      </c>
      <c r="F317" s="1281"/>
      <c r="G317" s="1281"/>
      <c r="H317" s="1281"/>
      <c r="I317" s="1281"/>
    </row>
    <row r="318" spans="1:9" ht="15">
      <c r="A318" s="1285">
        <v>2010</v>
      </c>
      <c r="B318" s="1320">
        <v>1289247</v>
      </c>
      <c r="C318" s="1321">
        <v>887906</v>
      </c>
      <c r="D318" s="1322">
        <v>401341</v>
      </c>
      <c r="F318" s="1281"/>
      <c r="G318" s="1281"/>
      <c r="H318" s="1281"/>
      <c r="I318" s="1281"/>
    </row>
    <row r="319" spans="1:9" ht="15">
      <c r="A319" s="1317"/>
      <c r="B319" s="1292" t="s">
        <v>131</v>
      </c>
      <c r="C319" s="1292"/>
      <c r="D319" s="1292"/>
      <c r="F319" s="1281"/>
      <c r="G319" s="1281"/>
      <c r="H319" s="1281"/>
      <c r="I319" s="1281"/>
    </row>
    <row r="320" spans="1:9" ht="15">
      <c r="A320" s="1285"/>
      <c r="B320" s="1323">
        <v>3609</v>
      </c>
      <c r="C320" s="1323">
        <v>3276</v>
      </c>
      <c r="D320" s="1323">
        <v>4646</v>
      </c>
      <c r="F320" s="1281"/>
      <c r="G320" s="1281"/>
      <c r="H320" s="1281"/>
      <c r="I320" s="1281"/>
    </row>
    <row r="321" spans="1:9">
      <c r="A321" s="1280" t="s">
        <v>770</v>
      </c>
      <c r="F321" s="1281"/>
      <c r="G321" s="1281"/>
      <c r="H321" s="1281"/>
      <c r="I321" s="1281"/>
    </row>
    <row r="322" spans="1:9">
      <c r="A322" s="1280" t="s">
        <v>771</v>
      </c>
      <c r="F322" s="1281"/>
      <c r="G322" s="1281"/>
      <c r="H322" s="1281"/>
      <c r="I322" s="1281"/>
    </row>
    <row r="323" spans="1:9">
      <c r="A323" s="1280"/>
      <c r="F323" s="1281"/>
      <c r="G323" s="1281"/>
      <c r="H323" s="1281"/>
      <c r="I323" s="1281"/>
    </row>
    <row r="324" spans="1:9">
      <c r="F324" s="1281"/>
      <c r="G324" s="1281"/>
      <c r="H324" s="1281"/>
      <c r="I324" s="1281"/>
    </row>
    <row r="325" spans="1:9" s="1279" customFormat="1" ht="15">
      <c r="A325" s="1276" t="s">
        <v>781</v>
      </c>
      <c r="B325" s="1277"/>
      <c r="C325" s="1277"/>
      <c r="D325" s="1277"/>
      <c r="E325" s="1277"/>
      <c r="F325" s="1278"/>
      <c r="G325" s="1278"/>
      <c r="H325" s="1278"/>
      <c r="I325" s="1278"/>
    </row>
    <row r="326" spans="1:9">
      <c r="A326" s="1280" t="s">
        <v>765</v>
      </c>
      <c r="F326" s="1281"/>
      <c r="G326" s="1281"/>
      <c r="H326" s="1281"/>
      <c r="I326" s="1281"/>
    </row>
    <row r="327" spans="1:9" ht="15">
      <c r="A327" s="1285" t="s">
        <v>0</v>
      </c>
      <c r="B327" s="1285" t="s">
        <v>1</v>
      </c>
      <c r="C327" s="1285" t="s">
        <v>766</v>
      </c>
      <c r="D327" s="1285" t="s">
        <v>767</v>
      </c>
      <c r="E327" s="1263"/>
      <c r="F327" s="1281"/>
      <c r="G327" s="1281"/>
      <c r="H327" s="1281"/>
      <c r="I327" s="1281"/>
    </row>
    <row r="328" spans="1:9" ht="15">
      <c r="A328" s="1285">
        <v>1968</v>
      </c>
      <c r="B328" s="1286">
        <f>'[1]Mid Yr Annual'!T15</f>
        <v>9792</v>
      </c>
      <c r="C328" s="1286">
        <f>'[1]Mid Yr Annual'!R15</f>
        <v>7230</v>
      </c>
      <c r="D328" s="1311">
        <f>'[1]Mid Yr Annual'!S15</f>
        <v>2562</v>
      </c>
      <c r="E328" s="1263"/>
      <c r="F328" s="1281"/>
      <c r="G328" s="1281"/>
      <c r="H328" s="1281"/>
      <c r="I328" s="1281"/>
    </row>
    <row r="329" spans="1:9" ht="15">
      <c r="A329" s="1285">
        <v>1969</v>
      </c>
      <c r="B329" s="1286">
        <f>'[1]Mid Yr Annual'!T16</f>
        <v>10738</v>
      </c>
      <c r="C329" s="1286">
        <f>'[1]Mid Yr Annual'!R16</f>
        <v>7767</v>
      </c>
      <c r="D329" s="1311">
        <f>'[1]Mid Yr Annual'!S16</f>
        <v>2971</v>
      </c>
      <c r="E329" s="1263"/>
      <c r="F329" s="1281"/>
      <c r="G329" s="1281"/>
      <c r="H329" s="1281"/>
      <c r="I329" s="1281"/>
    </row>
    <row r="330" spans="1:9" ht="15">
      <c r="A330" s="1285">
        <v>1970</v>
      </c>
      <c r="B330" s="1286">
        <f>'[1]Mid Yr Annual'!T17</f>
        <v>12328</v>
      </c>
      <c r="C330" s="1286">
        <f>'[1]Mid Yr Annual'!R17</f>
        <v>8834</v>
      </c>
      <c r="D330" s="1311">
        <f>'[1]Mid Yr Annual'!S17</f>
        <v>3494</v>
      </c>
      <c r="E330" s="1263"/>
      <c r="F330" s="1281"/>
      <c r="G330" s="1281"/>
      <c r="H330" s="1281"/>
      <c r="I330" s="1281"/>
    </row>
    <row r="331" spans="1:9" ht="15">
      <c r="A331" s="1285">
        <v>1971</v>
      </c>
      <c r="B331" s="1286">
        <f>'[1]Mid Yr Annual'!T18</f>
        <v>14478</v>
      </c>
      <c r="C331" s="1286">
        <f>'[1]Mid Yr Annual'!R18</f>
        <v>10333</v>
      </c>
      <c r="D331" s="1311">
        <f>'[1]Mid Yr Annual'!S18</f>
        <v>4145</v>
      </c>
      <c r="E331" s="1263"/>
      <c r="F331" s="1281"/>
      <c r="G331" s="1281"/>
      <c r="H331" s="1281"/>
      <c r="I331" s="1281"/>
    </row>
    <row r="332" spans="1:9" ht="15">
      <c r="A332" s="1285">
        <v>1972</v>
      </c>
      <c r="B332" s="1286">
        <f>'[1]Mid Yr Annual'!T19</f>
        <v>17242</v>
      </c>
      <c r="C332" s="1286">
        <f>'[1]Mid Yr Annual'!R19</f>
        <v>12285</v>
      </c>
      <c r="D332" s="1311">
        <f>'[1]Mid Yr Annual'!S19</f>
        <v>4957</v>
      </c>
      <c r="E332" s="1263"/>
      <c r="F332" s="1281"/>
      <c r="G332" s="1281"/>
      <c r="H332" s="1281"/>
      <c r="I332" s="1281"/>
    </row>
    <row r="333" spans="1:9" ht="15">
      <c r="A333" s="1285">
        <v>1973</v>
      </c>
      <c r="B333" s="1286">
        <f>'[1]Mid Yr Annual'!T20</f>
        <v>20734</v>
      </c>
      <c r="C333" s="1286">
        <f>'[1]Mid Yr Annual'!R20</f>
        <v>14760</v>
      </c>
      <c r="D333" s="1311">
        <f>'[1]Mid Yr Annual'!S20</f>
        <v>5974</v>
      </c>
      <c r="E333" s="1263"/>
      <c r="F333" s="1281"/>
      <c r="G333" s="1281"/>
      <c r="H333" s="1281"/>
      <c r="I333" s="1281"/>
    </row>
    <row r="334" spans="1:9" ht="15">
      <c r="A334" s="1285">
        <v>1974</v>
      </c>
      <c r="B334" s="1286">
        <f>'[1]Mid Yr Annual'!T21</f>
        <v>25132</v>
      </c>
      <c r="C334" s="1286">
        <f>'[1]Mid Yr Annual'!R21</f>
        <v>17870</v>
      </c>
      <c r="D334" s="1311">
        <f>'[1]Mid Yr Annual'!S21</f>
        <v>7262</v>
      </c>
      <c r="E334" s="1263"/>
      <c r="F334" s="1281"/>
      <c r="G334" s="1281"/>
      <c r="H334" s="1281"/>
      <c r="I334" s="1281"/>
    </row>
    <row r="335" spans="1:9" ht="15">
      <c r="A335" s="1285">
        <v>1975</v>
      </c>
      <c r="B335" s="1286">
        <f>'[1]Mid Yr Annual'!T22</f>
        <v>30668</v>
      </c>
      <c r="C335" s="1286">
        <f>'[1]Mid Yr Annual'!R22</f>
        <v>21759</v>
      </c>
      <c r="D335" s="1311">
        <f>'[1]Mid Yr Annual'!S22</f>
        <v>8909</v>
      </c>
      <c r="E335" s="1263"/>
      <c r="F335" s="1281"/>
      <c r="G335" s="1281"/>
      <c r="H335" s="1281"/>
      <c r="I335" s="1281"/>
    </row>
    <row r="336" spans="1:9" ht="15">
      <c r="A336" s="1285">
        <v>1976</v>
      </c>
      <c r="B336" s="1286">
        <f>'[1]Mid Yr Annual'!T23</f>
        <v>41406</v>
      </c>
      <c r="C336" s="1286">
        <f>'[1]Mid Yr Annual'!R23</f>
        <v>31004</v>
      </c>
      <c r="D336" s="1311">
        <f>'[1]Mid Yr Annual'!S23</f>
        <v>10402</v>
      </c>
      <c r="E336" s="1263"/>
      <c r="F336" s="1281"/>
      <c r="G336" s="1281"/>
      <c r="H336" s="1281"/>
      <c r="I336" s="1281"/>
    </row>
    <row r="337" spans="1:9" ht="15">
      <c r="A337" s="1285">
        <v>1977</v>
      </c>
      <c r="B337" s="1286">
        <f>'[1]Mid Yr Annual'!T24</f>
        <v>52679</v>
      </c>
      <c r="C337" s="1286">
        <f>'[1]Mid Yr Annual'!R24</f>
        <v>40618</v>
      </c>
      <c r="D337" s="1311">
        <f>'[1]Mid Yr Annual'!S24</f>
        <v>12061</v>
      </c>
      <c r="E337" s="1263"/>
      <c r="F337" s="1281"/>
      <c r="G337" s="1281"/>
      <c r="H337" s="1281"/>
      <c r="I337" s="1281"/>
    </row>
    <row r="338" spans="1:9" ht="15">
      <c r="A338" s="1285">
        <v>1978</v>
      </c>
      <c r="B338" s="1286">
        <f>'[1]Mid Yr Annual'!T25</f>
        <v>65072</v>
      </c>
      <c r="C338" s="1286">
        <f>'[1]Mid Yr Annual'!R25</f>
        <v>51134</v>
      </c>
      <c r="D338" s="1311">
        <f>'[1]Mid Yr Annual'!S25</f>
        <v>13938</v>
      </c>
      <c r="E338" s="1263"/>
      <c r="F338" s="1281"/>
      <c r="G338" s="1281"/>
      <c r="H338" s="1281"/>
      <c r="I338" s="1281"/>
    </row>
    <row r="339" spans="1:9" ht="15">
      <c r="A339" s="1285">
        <v>1979</v>
      </c>
      <c r="B339" s="1286">
        <f>'[1]Mid Yr Annual'!T26</f>
        <v>79049</v>
      </c>
      <c r="C339" s="1286">
        <f>'[1]Mid Yr Annual'!R26</f>
        <v>62967</v>
      </c>
      <c r="D339" s="1311">
        <f>'[1]Mid Yr Annual'!S26</f>
        <v>16082</v>
      </c>
      <c r="E339" s="1263"/>
      <c r="F339" s="1281"/>
      <c r="G339" s="1281"/>
      <c r="H339" s="1281"/>
      <c r="I339" s="1281"/>
    </row>
    <row r="340" spans="1:9" ht="15">
      <c r="A340" s="1285">
        <v>1980</v>
      </c>
      <c r="B340" s="1286">
        <f>'[1]Mid Yr Annual'!T27</f>
        <v>95046</v>
      </c>
      <c r="C340" s="1286">
        <f>'[1]Mid Yr Annual'!R27</f>
        <v>76499</v>
      </c>
      <c r="D340" s="1311">
        <f>'[1]Mid Yr Annual'!S27</f>
        <v>18547</v>
      </c>
      <c r="E340" s="1263"/>
      <c r="F340" s="1281"/>
      <c r="G340" s="1281"/>
      <c r="H340" s="1281"/>
      <c r="I340" s="1281"/>
    </row>
    <row r="341" spans="1:9" ht="15">
      <c r="A341" s="1285">
        <v>1981</v>
      </c>
      <c r="B341" s="1286">
        <f>'[1]Mid Yr Annual'!T28</f>
        <v>104081</v>
      </c>
      <c r="C341" s="1286">
        <f>'[1]Mid Yr Annual'!R28</f>
        <v>80937</v>
      </c>
      <c r="D341" s="1311">
        <f>'[1]Mid Yr Annual'!S28</f>
        <v>23144</v>
      </c>
      <c r="E341" s="1263"/>
      <c r="F341" s="1281"/>
      <c r="G341" s="1281"/>
      <c r="H341" s="1281"/>
      <c r="I341" s="1281"/>
    </row>
    <row r="342" spans="1:9" ht="15">
      <c r="A342" s="1285">
        <v>1982</v>
      </c>
      <c r="B342" s="1286">
        <f>'[1]Mid Yr Annual'!T29</f>
        <v>113368</v>
      </c>
      <c r="C342" s="1286">
        <f>'[1]Mid Yr Annual'!R29</f>
        <v>85501</v>
      </c>
      <c r="D342" s="1311">
        <f>'[1]Mid Yr Annual'!S29</f>
        <v>27867</v>
      </c>
      <c r="E342" s="1263"/>
      <c r="F342" s="1281"/>
      <c r="G342" s="1281"/>
      <c r="H342" s="1281"/>
      <c r="I342" s="1281"/>
    </row>
    <row r="343" spans="1:9" ht="15">
      <c r="A343" s="1285">
        <v>1983</v>
      </c>
      <c r="B343" s="1286">
        <f>'[1]Mid Yr Annual'!T30</f>
        <v>123043</v>
      </c>
      <c r="C343" s="1286">
        <f>'[1]Mid Yr Annual'!R30</f>
        <v>90235</v>
      </c>
      <c r="D343" s="1311">
        <f>'[1]Mid Yr Annual'!S30</f>
        <v>32808</v>
      </c>
      <c r="E343" s="1263"/>
      <c r="F343" s="1281"/>
      <c r="G343" s="1281"/>
      <c r="H343" s="1281"/>
      <c r="I343" s="1281"/>
    </row>
    <row r="344" spans="1:9" ht="15">
      <c r="A344" s="1285">
        <v>1984</v>
      </c>
      <c r="B344" s="1286">
        <f>'[1]Mid Yr Annual'!T31</f>
        <v>133218</v>
      </c>
      <c r="C344" s="1286">
        <f>'[1]Mid Yr Annual'!R31</f>
        <v>95180</v>
      </c>
      <c r="D344" s="1311">
        <f>'[1]Mid Yr Annual'!S31</f>
        <v>38038</v>
      </c>
      <c r="E344" s="1263"/>
      <c r="F344" s="1281"/>
      <c r="G344" s="1281"/>
      <c r="H344" s="1281"/>
      <c r="I344" s="1281"/>
    </row>
    <row r="345" spans="1:9" ht="15">
      <c r="A345" s="1285">
        <v>1985</v>
      </c>
      <c r="B345" s="1286">
        <f>'[1]Mid Yr Annual'!T32</f>
        <v>143998</v>
      </c>
      <c r="C345" s="1286">
        <f>'[1]Mid Yr Annual'!R32</f>
        <v>100371</v>
      </c>
      <c r="D345" s="1311">
        <f>'[1]Mid Yr Annual'!S32</f>
        <v>43627</v>
      </c>
      <c r="E345" s="1263"/>
      <c r="F345" s="1281"/>
      <c r="G345" s="1281"/>
      <c r="H345" s="1281"/>
      <c r="I345" s="1281"/>
    </row>
    <row r="346" spans="1:9" ht="15">
      <c r="A346" s="1285">
        <v>1986</v>
      </c>
      <c r="B346" s="1286">
        <f>'[1]Mid Yr Annual'!T33</f>
        <v>158108</v>
      </c>
      <c r="C346" s="1286">
        <f>'[1]Mid Yr Annual'!R33</f>
        <v>111476</v>
      </c>
      <c r="D346" s="1311">
        <f>'[1]Mid Yr Annual'!S33</f>
        <v>46632</v>
      </c>
      <c r="E346" s="1263"/>
      <c r="F346" s="1281"/>
      <c r="G346" s="1281"/>
      <c r="H346" s="1281"/>
      <c r="I346" s="1281"/>
    </row>
    <row r="347" spans="1:9" ht="15">
      <c r="A347" s="1285">
        <v>1987</v>
      </c>
      <c r="B347" s="1286">
        <f>'[1]Mid Yr Annual'!T34</f>
        <v>172491</v>
      </c>
      <c r="C347" s="1286">
        <f>'[1]Mid Yr Annual'!R34</f>
        <v>122754</v>
      </c>
      <c r="D347" s="1311">
        <f>'[1]Mid Yr Annual'!S34</f>
        <v>49737</v>
      </c>
      <c r="E347" s="1263"/>
      <c r="F347" s="1281"/>
      <c r="G347" s="1281"/>
      <c r="H347" s="1281"/>
      <c r="I347" s="1281"/>
    </row>
    <row r="348" spans="1:9" ht="15">
      <c r="A348" s="1285">
        <v>1988</v>
      </c>
      <c r="B348" s="1286">
        <f>'[1]Mid Yr Annual'!T35</f>
        <v>187238</v>
      </c>
      <c r="C348" s="1286">
        <f>'[1]Mid Yr Annual'!R35</f>
        <v>134282</v>
      </c>
      <c r="D348" s="1311">
        <f>'[1]Mid Yr Annual'!S35</f>
        <v>52956</v>
      </c>
      <c r="E348" s="1263"/>
      <c r="F348" s="1281"/>
      <c r="G348" s="1281"/>
      <c r="H348" s="1281"/>
      <c r="I348" s="1281"/>
    </row>
    <row r="349" spans="1:9" ht="15">
      <c r="A349" s="1285">
        <v>1989</v>
      </c>
      <c r="B349" s="1286">
        <f>'[1]Mid Yr Annual'!T36</f>
        <v>202432</v>
      </c>
      <c r="C349" s="1286">
        <f>'[1]Mid Yr Annual'!R36</f>
        <v>146133</v>
      </c>
      <c r="D349" s="1311">
        <f>'[1]Mid Yr Annual'!S36</f>
        <v>56299</v>
      </c>
      <c r="E349" s="1263"/>
      <c r="F349" s="1281"/>
      <c r="G349" s="1281"/>
      <c r="H349" s="1281"/>
      <c r="I349" s="1281"/>
    </row>
    <row r="350" spans="1:9" ht="15">
      <c r="A350" s="1285">
        <v>1990</v>
      </c>
      <c r="B350" s="1286">
        <f>'[1]Mid Yr Annual'!T37</f>
        <v>218145</v>
      </c>
      <c r="C350" s="1286">
        <f>'[1]Mid Yr Annual'!R37</f>
        <v>158368</v>
      </c>
      <c r="D350" s="1311">
        <f>'[1]Mid Yr Annual'!S37</f>
        <v>59777</v>
      </c>
      <c r="E350" s="1263"/>
      <c r="F350" s="1281"/>
      <c r="G350" s="1281"/>
      <c r="H350" s="1281"/>
      <c r="I350" s="1281"/>
    </row>
    <row r="351" spans="1:9" ht="15">
      <c r="A351" s="1285">
        <v>1991</v>
      </c>
      <c r="B351" s="1286">
        <f>'[1]Mid Yr Annual'!T38</f>
        <v>234447</v>
      </c>
      <c r="C351" s="1286">
        <f>'[1]Mid Yr Annual'!R38</f>
        <v>171046</v>
      </c>
      <c r="D351" s="1311">
        <f>'[1]Mid Yr Annual'!S38</f>
        <v>63401</v>
      </c>
      <c r="E351" s="1263"/>
      <c r="F351" s="1281"/>
      <c r="G351" s="1281"/>
      <c r="H351" s="1281"/>
      <c r="I351" s="1281"/>
    </row>
    <row r="352" spans="1:9" ht="15">
      <c r="A352" s="1285">
        <v>1992</v>
      </c>
      <c r="B352" s="1286">
        <f>'[1]Mid Yr Annual'!T39</f>
        <v>251403</v>
      </c>
      <c r="C352" s="1286">
        <f>'[1]Mid Yr Annual'!R39</f>
        <v>184220</v>
      </c>
      <c r="D352" s="1311">
        <f>'[1]Mid Yr Annual'!S39</f>
        <v>67183</v>
      </c>
      <c r="E352" s="1263"/>
      <c r="F352" s="1281"/>
      <c r="G352" s="1281"/>
      <c r="H352" s="1281"/>
      <c r="I352" s="1281"/>
    </row>
    <row r="353" spans="1:9" ht="15">
      <c r="A353" s="1285">
        <v>1993</v>
      </c>
      <c r="B353" s="1286">
        <f>'[1]Mid Yr Annual'!T40</f>
        <v>269078</v>
      </c>
      <c r="C353" s="1286">
        <f>'[1]Mid Yr Annual'!R40</f>
        <v>197945</v>
      </c>
      <c r="D353" s="1311">
        <f>'[1]Mid Yr Annual'!S40</f>
        <v>71133</v>
      </c>
      <c r="E353" s="1263"/>
      <c r="F353" s="1281"/>
      <c r="G353" s="1281"/>
      <c r="H353" s="1281"/>
      <c r="I353" s="1281"/>
    </row>
    <row r="354" spans="1:9" ht="15">
      <c r="A354" s="1285">
        <v>1994</v>
      </c>
      <c r="B354" s="1286">
        <f>'[1]Mid Yr Annual'!T41</f>
        <v>287531</v>
      </c>
      <c r="C354" s="1286">
        <f>'[1]Mid Yr Annual'!R41</f>
        <v>212271</v>
      </c>
      <c r="D354" s="1311">
        <f>'[1]Mid Yr Annual'!S41</f>
        <v>75260</v>
      </c>
      <c r="E354" s="1263"/>
      <c r="F354" s="1281"/>
      <c r="G354" s="1281"/>
      <c r="H354" s="1281"/>
      <c r="I354" s="1281"/>
    </row>
    <row r="355" spans="1:9" ht="15">
      <c r="A355" s="1285">
        <v>1995</v>
      </c>
      <c r="B355" s="1286">
        <f>'[1]Mid Yr Annual'!T42</f>
        <v>306826</v>
      </c>
      <c r="C355" s="1286">
        <f>'[1]Mid Yr Annual'!R42</f>
        <v>227248</v>
      </c>
      <c r="D355" s="1311">
        <f>'[1]Mid Yr Annual'!S42</f>
        <v>79578</v>
      </c>
      <c r="E355" s="1263"/>
      <c r="F355" s="1281"/>
      <c r="G355" s="1281"/>
      <c r="H355" s="1281"/>
      <c r="I355" s="1281"/>
    </row>
    <row r="356" spans="1:9" ht="15">
      <c r="A356" s="1285">
        <v>1996</v>
      </c>
      <c r="B356" s="1286">
        <f>'[1]Mid Yr Annual'!T43</f>
        <v>317302</v>
      </c>
      <c r="C356" s="1286">
        <f>'[1]Mid Yr Annual'!R43</f>
        <v>234001</v>
      </c>
      <c r="D356" s="1311">
        <f>'[1]Mid Yr Annual'!S43</f>
        <v>83301</v>
      </c>
      <c r="E356" s="1263"/>
      <c r="F356" s="1281"/>
      <c r="G356" s="1281"/>
      <c r="H356" s="1281"/>
      <c r="I356" s="1281"/>
    </row>
    <row r="357" spans="1:9" ht="15">
      <c r="A357" s="1285">
        <v>1997</v>
      </c>
      <c r="B357" s="1286">
        <f>'[1]Mid Yr Annual'!T44</f>
        <v>328268</v>
      </c>
      <c r="C357" s="1286">
        <f>'[1]Mid Yr Annual'!R44</f>
        <v>241061</v>
      </c>
      <c r="D357" s="1311">
        <f>'[1]Mid Yr Annual'!S44</f>
        <v>87207</v>
      </c>
      <c r="E357" s="1263"/>
      <c r="F357" s="1281"/>
      <c r="G357" s="1281"/>
      <c r="H357" s="1281"/>
      <c r="I357" s="1281"/>
    </row>
    <row r="358" spans="1:9" ht="15">
      <c r="A358" s="1285">
        <v>1998</v>
      </c>
      <c r="B358" s="1286">
        <f>'[1]Mid Yr Annual'!T45</f>
        <v>339747</v>
      </c>
      <c r="C358" s="1286">
        <f>'[1]Mid Yr Annual'!R45</f>
        <v>248438</v>
      </c>
      <c r="D358" s="1311">
        <f>'[1]Mid Yr Annual'!S45</f>
        <v>91309</v>
      </c>
      <c r="E358" s="1263"/>
      <c r="F358" s="1281"/>
      <c r="G358" s="1281"/>
      <c r="H358" s="1281"/>
      <c r="I358" s="1281"/>
    </row>
    <row r="359" spans="1:9" ht="15">
      <c r="A359" s="1285">
        <v>1999</v>
      </c>
      <c r="B359" s="1286">
        <f>'[1]Mid Yr Annual'!T46</f>
        <v>351753</v>
      </c>
      <c r="C359" s="1286">
        <f>'[1]Mid Yr Annual'!R46</f>
        <v>256138</v>
      </c>
      <c r="D359" s="1311">
        <f>'[1]Mid Yr Annual'!S46</f>
        <v>95615</v>
      </c>
      <c r="E359" s="1263"/>
      <c r="F359" s="1281"/>
      <c r="G359" s="1281"/>
      <c r="H359" s="1281"/>
      <c r="I359" s="1281"/>
    </row>
    <row r="360" spans="1:9" ht="15">
      <c r="A360" s="1285">
        <v>2000</v>
      </c>
      <c r="B360" s="1286">
        <f>'[1]Mid Yr Annual'!T47</f>
        <v>364307</v>
      </c>
      <c r="C360" s="1286">
        <f>'[1]Mid Yr Annual'!R47</f>
        <v>264170</v>
      </c>
      <c r="D360" s="1311">
        <f>'[1]Mid Yr Annual'!S47</f>
        <v>100137</v>
      </c>
      <c r="E360" s="1263"/>
      <c r="F360" s="1281"/>
      <c r="G360" s="1281"/>
      <c r="H360" s="1281"/>
      <c r="I360" s="1281"/>
    </row>
    <row r="361" spans="1:9" ht="15">
      <c r="A361" s="1285">
        <v>2001</v>
      </c>
      <c r="B361" s="1301">
        <f>'[1]Mid Yr Annual'!T48</f>
        <v>377428</v>
      </c>
      <c r="C361" s="1301">
        <f>'[1]Mid Yr Annual'!R48</f>
        <v>272543</v>
      </c>
      <c r="D361" s="1319">
        <f>'[1]Mid Yr Annual'!S48</f>
        <v>104885</v>
      </c>
      <c r="E361" s="1263"/>
      <c r="F361" s="1281"/>
      <c r="G361" s="1281"/>
      <c r="H361" s="1281"/>
      <c r="I361" s="1281"/>
    </row>
    <row r="362" spans="1:9" ht="15">
      <c r="A362" s="1285">
        <v>2002</v>
      </c>
      <c r="B362" s="1301">
        <f>'[1]Mid Yr Annual'!T49</f>
        <v>390280</v>
      </c>
      <c r="C362" s="1301">
        <f>'[1]Mid Yr Annual'!R49</f>
        <v>278402</v>
      </c>
      <c r="D362" s="1319">
        <f>'[1]Mid Yr Annual'!S49</f>
        <v>111878</v>
      </c>
      <c r="E362" s="1263"/>
      <c r="F362" s="1281"/>
      <c r="G362" s="1281"/>
      <c r="H362" s="1281"/>
      <c r="I362" s="1281"/>
    </row>
    <row r="363" spans="1:9" ht="15">
      <c r="A363" s="1285">
        <v>2203</v>
      </c>
      <c r="B363" s="1301">
        <f>'[1]Mid Yr Annual'!T50</f>
        <v>403821</v>
      </c>
      <c r="C363" s="1301">
        <f>'[1]Mid Yr Annual'!R50</f>
        <v>284696</v>
      </c>
      <c r="D363" s="1319">
        <f>'[1]Mid Yr Annual'!S50</f>
        <v>119125</v>
      </c>
      <c r="E363" s="1263"/>
      <c r="F363" s="1281"/>
      <c r="G363" s="1281"/>
      <c r="H363" s="1281"/>
      <c r="I363" s="1281"/>
    </row>
    <row r="364" spans="1:9" ht="15">
      <c r="A364" s="1285">
        <v>2004</v>
      </c>
      <c r="B364" s="1301">
        <f>'[1]Mid Yr Annual'!T51</f>
        <v>418076</v>
      </c>
      <c r="C364" s="1301">
        <f>'[1]Mid Yr Annual'!R51</f>
        <v>291420</v>
      </c>
      <c r="D364" s="1319">
        <f>'[1]Mid Yr Annual'!S51</f>
        <v>126656</v>
      </c>
      <c r="E364" s="1263"/>
      <c r="F364" s="1281"/>
      <c r="G364" s="1281"/>
      <c r="H364" s="1281"/>
      <c r="I364" s="1281"/>
    </row>
    <row r="365" spans="1:9" ht="15">
      <c r="A365" s="1285">
        <v>2005</v>
      </c>
      <c r="B365" s="1301">
        <v>431794.91831221862</v>
      </c>
      <c r="C365" s="1301">
        <v>296288.43520437588</v>
      </c>
      <c r="D365" s="1319">
        <v>135506.48310784268</v>
      </c>
      <c r="E365" s="1263"/>
      <c r="F365" s="1281"/>
      <c r="G365" s="1281"/>
      <c r="H365" s="1281"/>
      <c r="I365" s="1281"/>
    </row>
    <row r="366" spans="1:9" ht="15">
      <c r="A366" s="1285">
        <v>2006</v>
      </c>
      <c r="B366" s="1303">
        <v>464287.53108885337</v>
      </c>
      <c r="C366" s="1301">
        <v>320538.88530855684</v>
      </c>
      <c r="D366" s="1319">
        <v>143748.64578029653</v>
      </c>
      <c r="E366" s="1263"/>
      <c r="F366" s="1281"/>
      <c r="G366" s="1281"/>
      <c r="H366" s="1281"/>
      <c r="I366" s="1281"/>
    </row>
    <row r="367" spans="1:9" ht="15">
      <c r="A367" s="1285">
        <v>2007</v>
      </c>
      <c r="B367" s="1303">
        <v>509838.66858792765</v>
      </c>
      <c r="C367" s="1301">
        <v>356245.56354313891</v>
      </c>
      <c r="D367" s="1319">
        <v>153593.10504478877</v>
      </c>
      <c r="E367" s="1263"/>
      <c r="F367" s="1281"/>
      <c r="G367" s="1281"/>
      <c r="H367" s="1281"/>
      <c r="I367" s="1281"/>
    </row>
    <row r="368" spans="1:9" ht="15">
      <c r="A368" s="1285">
        <v>2008</v>
      </c>
      <c r="B368" s="1303">
        <v>560312.64171274588</v>
      </c>
      <c r="C368" s="1301">
        <v>396297.99289940519</v>
      </c>
      <c r="D368" s="1319">
        <v>164014.64881334075</v>
      </c>
      <c r="E368" s="1263"/>
      <c r="F368" s="1281"/>
      <c r="G368" s="1281"/>
      <c r="H368" s="1281"/>
      <c r="I368" s="1281"/>
    </row>
    <row r="369" spans="1:9" ht="15">
      <c r="A369" s="1285">
        <v>2009</v>
      </c>
      <c r="B369" s="1303">
        <v>616289.00371930981</v>
      </c>
      <c r="C369" s="1301">
        <v>441246.99580547475</v>
      </c>
      <c r="D369" s="1319">
        <v>175042.00791383503</v>
      </c>
      <c r="E369" s="1263"/>
      <c r="F369" s="1281"/>
      <c r="G369" s="1281"/>
      <c r="H369" s="1281"/>
      <c r="I369" s="1281"/>
    </row>
    <row r="370" spans="1:9" ht="15">
      <c r="A370" s="1285">
        <v>2010</v>
      </c>
      <c r="B370" s="1320">
        <v>678411.944059</v>
      </c>
      <c r="C370" s="1321">
        <v>491711.96520699997</v>
      </c>
      <c r="D370" s="1322">
        <v>186699.978852</v>
      </c>
      <c r="E370" s="1263"/>
      <c r="F370" s="1281"/>
      <c r="G370" s="1281"/>
      <c r="H370" s="1281"/>
      <c r="I370" s="1281"/>
    </row>
    <row r="371" spans="1:9" ht="15">
      <c r="A371" s="1317"/>
      <c r="B371" s="1292" t="s">
        <v>131</v>
      </c>
      <c r="C371" s="1292"/>
      <c r="D371" s="1292"/>
      <c r="E371" s="1263"/>
      <c r="F371" s="1281"/>
      <c r="G371" s="1281"/>
      <c r="H371" s="1281"/>
      <c r="I371" s="1281"/>
    </row>
    <row r="372" spans="1:9" ht="15">
      <c r="A372" s="1285"/>
      <c r="B372" s="1323">
        <v>6828</v>
      </c>
      <c r="C372" s="1323">
        <v>6701</v>
      </c>
      <c r="D372" s="1323">
        <v>7187</v>
      </c>
      <c r="E372" s="1263"/>
      <c r="F372" s="1281"/>
      <c r="G372" s="1281"/>
      <c r="H372" s="1281"/>
      <c r="I372" s="1281"/>
    </row>
    <row r="373" spans="1:9">
      <c r="A373" s="1280" t="s">
        <v>776</v>
      </c>
      <c r="F373" s="1281"/>
      <c r="G373" s="1281"/>
      <c r="H373" s="1281"/>
      <c r="I373" s="1281"/>
    </row>
    <row r="374" spans="1:9">
      <c r="A374" s="1280" t="s">
        <v>771</v>
      </c>
      <c r="F374" s="1281"/>
      <c r="G374" s="1281"/>
      <c r="H374" s="1281"/>
      <c r="I374" s="1281"/>
    </row>
    <row r="375" spans="1:9">
      <c r="A375" s="1280"/>
      <c r="F375" s="1281"/>
      <c r="G375" s="1281"/>
      <c r="H375" s="1281"/>
      <c r="I375" s="1281"/>
    </row>
    <row r="376" spans="1:9">
      <c r="A376" s="1263"/>
      <c r="F376" s="1281"/>
      <c r="G376" s="1281"/>
      <c r="H376" s="1281"/>
      <c r="I376" s="1281"/>
    </row>
    <row r="377" spans="1:9" s="1279" customFormat="1" ht="15">
      <c r="A377" s="1276" t="s">
        <v>782</v>
      </c>
      <c r="B377" s="1277"/>
      <c r="C377" s="1277"/>
      <c r="D377" s="1277"/>
      <c r="E377" s="1277"/>
      <c r="F377" s="1278"/>
      <c r="G377" s="1278"/>
      <c r="H377" s="1278"/>
      <c r="I377" s="1278"/>
    </row>
    <row r="378" spans="1:9">
      <c r="A378" s="1280" t="s">
        <v>765</v>
      </c>
      <c r="F378" s="1281"/>
      <c r="G378" s="1281"/>
      <c r="H378" s="1281"/>
      <c r="I378" s="1281"/>
    </row>
    <row r="379" spans="1:9" ht="15">
      <c r="A379" s="1285" t="s">
        <v>0</v>
      </c>
      <c r="B379" s="1285" t="s">
        <v>1</v>
      </c>
      <c r="C379" s="1285" t="s">
        <v>783</v>
      </c>
      <c r="D379" s="1285" t="s">
        <v>784</v>
      </c>
      <c r="E379" s="1263"/>
      <c r="F379" s="1281"/>
      <c r="G379" s="1281"/>
      <c r="H379" s="1281"/>
      <c r="I379" s="1281"/>
    </row>
    <row r="380" spans="1:9" ht="15">
      <c r="A380" s="1285">
        <v>1968</v>
      </c>
      <c r="B380" s="1310">
        <f>'[1]Mid Yr Annual'!AC15</f>
        <v>44552</v>
      </c>
      <c r="C380" s="1324">
        <f t="shared" ref="C380:C422" si="3">(B276/B380)*100</f>
        <v>78.02118872328964</v>
      </c>
      <c r="D380" s="1325">
        <f t="shared" ref="D380:D422" si="4">(B328/B380)*100</f>
        <v>21.97881127671036</v>
      </c>
      <c r="E380" s="1263"/>
      <c r="F380" s="1281"/>
      <c r="G380" s="1281"/>
      <c r="H380" s="1281"/>
      <c r="I380" s="1281"/>
    </row>
    <row r="381" spans="1:9" ht="15">
      <c r="A381" s="1285">
        <v>1969</v>
      </c>
      <c r="B381" s="1310">
        <f>'[1]Mid Yr Annual'!AC16</f>
        <v>54415</v>
      </c>
      <c r="C381" s="1326">
        <f t="shared" si="3"/>
        <v>80.266470642286137</v>
      </c>
      <c r="D381" s="1327">
        <f t="shared" si="4"/>
        <v>19.733529357713866</v>
      </c>
      <c r="E381" s="1263"/>
      <c r="F381" s="1281"/>
      <c r="G381" s="1281"/>
      <c r="H381" s="1281"/>
      <c r="I381" s="1281"/>
    </row>
    <row r="382" spans="1:9" ht="15">
      <c r="A382" s="1285">
        <v>1970</v>
      </c>
      <c r="B382" s="1310">
        <f>'[1]Mid Yr Annual'!AC17</f>
        <v>66713</v>
      </c>
      <c r="C382" s="1326">
        <f t="shared" si="3"/>
        <v>81.520843014105196</v>
      </c>
      <c r="D382" s="1327">
        <f t="shared" si="4"/>
        <v>18.479156985894804</v>
      </c>
      <c r="E382" s="1263"/>
      <c r="F382" s="1281"/>
      <c r="G382" s="1281"/>
      <c r="H382" s="1281"/>
      <c r="I382" s="1281"/>
    </row>
    <row r="383" spans="1:9" ht="15">
      <c r="A383" s="1285">
        <v>1971</v>
      </c>
      <c r="B383" s="1310">
        <f>'[1]Mid Yr Annual'!AC18</f>
        <v>82111</v>
      </c>
      <c r="C383" s="1326">
        <f t="shared" si="3"/>
        <v>82.367770457064211</v>
      </c>
      <c r="D383" s="1327">
        <f t="shared" si="4"/>
        <v>17.632229542935782</v>
      </c>
      <c r="E383" s="1263"/>
      <c r="F383" s="1281"/>
      <c r="G383" s="1281"/>
      <c r="H383" s="1281"/>
      <c r="I383" s="1281"/>
    </row>
    <row r="384" spans="1:9" ht="15">
      <c r="A384" s="1285">
        <v>1972</v>
      </c>
      <c r="B384" s="1310">
        <f>'[1]Mid Yr Annual'!AC19</f>
        <v>101474</v>
      </c>
      <c r="C384" s="1326">
        <f t="shared" si="3"/>
        <v>83.008455367877488</v>
      </c>
      <c r="D384" s="1327">
        <f t="shared" si="4"/>
        <v>16.991544632122512</v>
      </c>
      <c r="E384" s="1263"/>
      <c r="F384" s="1281"/>
      <c r="G384" s="1281"/>
      <c r="H384" s="1281"/>
      <c r="I384" s="1281"/>
    </row>
    <row r="385" spans="1:9" ht="15">
      <c r="A385" s="1285">
        <v>1973</v>
      </c>
      <c r="B385" s="1310">
        <f>'[1]Mid Yr Annual'!AC20</f>
        <v>125933</v>
      </c>
      <c r="C385" s="1326">
        <f t="shared" si="3"/>
        <v>83.535689612730579</v>
      </c>
      <c r="D385" s="1327">
        <f t="shared" si="4"/>
        <v>16.464310387269421</v>
      </c>
      <c r="E385" s="1263"/>
      <c r="F385" s="1281"/>
      <c r="G385" s="1281"/>
      <c r="H385" s="1281"/>
      <c r="I385" s="1281"/>
    </row>
    <row r="386" spans="1:9" ht="15">
      <c r="A386" s="1285">
        <v>1974</v>
      </c>
      <c r="B386" s="1310">
        <f>'[1]Mid Yr Annual'!AC21</f>
        <v>156971</v>
      </c>
      <c r="C386" s="1326">
        <f t="shared" si="3"/>
        <v>83.989399315797186</v>
      </c>
      <c r="D386" s="1327">
        <f t="shared" si="4"/>
        <v>16.010600684202814</v>
      </c>
      <c r="E386" s="1263"/>
      <c r="F386" s="1281"/>
      <c r="G386" s="1281"/>
      <c r="H386" s="1281"/>
      <c r="I386" s="1281"/>
    </row>
    <row r="387" spans="1:9" ht="15">
      <c r="A387" s="1285">
        <v>1975</v>
      </c>
      <c r="B387" s="1310">
        <f>'[1]Mid Yr Annual'!AC22</f>
        <v>196539</v>
      </c>
      <c r="C387" s="1326">
        <f t="shared" si="3"/>
        <v>84.395972300662976</v>
      </c>
      <c r="D387" s="1327">
        <f t="shared" si="4"/>
        <v>15.604027699337028</v>
      </c>
      <c r="E387" s="1263"/>
      <c r="F387" s="1281"/>
      <c r="G387" s="1281"/>
      <c r="H387" s="1281"/>
      <c r="I387" s="1281"/>
    </row>
    <row r="388" spans="1:9" ht="15">
      <c r="A388" s="1285">
        <v>1976</v>
      </c>
      <c r="B388" s="1310">
        <f>'[1]Mid Yr Annual'!AC23</f>
        <v>228445</v>
      </c>
      <c r="C388" s="1326">
        <f t="shared" si="3"/>
        <v>81.874849526144146</v>
      </c>
      <c r="D388" s="1327">
        <f t="shared" si="4"/>
        <v>18.125150473855854</v>
      </c>
      <c r="E388" s="1263"/>
      <c r="F388" s="1281"/>
      <c r="G388" s="1281"/>
      <c r="H388" s="1281"/>
      <c r="I388" s="1281"/>
    </row>
    <row r="389" spans="1:9" ht="15">
      <c r="A389" s="1285">
        <v>1977</v>
      </c>
      <c r="B389" s="1310">
        <f>'[1]Mid Yr Annual'!AC24</f>
        <v>265758</v>
      </c>
      <c r="C389" s="1326">
        <f t="shared" si="3"/>
        <v>80.177830958992772</v>
      </c>
      <c r="D389" s="1327">
        <f t="shared" si="4"/>
        <v>19.822169041007232</v>
      </c>
      <c r="E389" s="1263"/>
    </row>
    <row r="390" spans="1:9" ht="15">
      <c r="A390" s="1285">
        <v>1978</v>
      </c>
      <c r="B390" s="1310">
        <f>'[1]Mid Yr Annual'!AC25</f>
        <v>309422</v>
      </c>
      <c r="C390" s="1326">
        <f t="shared" si="3"/>
        <v>78.969821150403007</v>
      </c>
      <c r="D390" s="1327">
        <f t="shared" si="4"/>
        <v>21.030178849596989</v>
      </c>
      <c r="E390" s="1263"/>
    </row>
    <row r="391" spans="1:9" ht="15">
      <c r="A391" s="1285">
        <v>1979</v>
      </c>
      <c r="B391" s="1310">
        <f>'[1]Mid Yr Annual'!AC26</f>
        <v>360549</v>
      </c>
      <c r="C391" s="1326">
        <f t="shared" si="3"/>
        <v>78.075379490721105</v>
      </c>
      <c r="D391" s="1327">
        <f t="shared" si="4"/>
        <v>21.924620509278906</v>
      </c>
      <c r="E391" s="1263"/>
    </row>
    <row r="392" spans="1:9" ht="15">
      <c r="A392" s="1285">
        <v>1980</v>
      </c>
      <c r="B392" s="1310">
        <f>'[1]Mid Yr Annual'!AC27</f>
        <v>420455</v>
      </c>
      <c r="C392" s="1326">
        <f t="shared" si="3"/>
        <v>77.394489303254815</v>
      </c>
      <c r="D392" s="1327">
        <f t="shared" si="4"/>
        <v>22.605510696745192</v>
      </c>
      <c r="E392" s="1263"/>
    </row>
    <row r="393" spans="1:9" ht="15">
      <c r="A393" s="1285">
        <v>1981</v>
      </c>
      <c r="B393" s="1310">
        <f>'[1]Mid Yr Annual'!AC28</f>
        <v>443552</v>
      </c>
      <c r="C393" s="1326">
        <f t="shared" si="3"/>
        <v>76.534656590433599</v>
      </c>
      <c r="D393" s="1327">
        <f t="shared" si="4"/>
        <v>23.465343409566408</v>
      </c>
      <c r="E393" s="1263"/>
    </row>
    <row r="394" spans="1:9" ht="15">
      <c r="A394" s="1285">
        <v>1982</v>
      </c>
      <c r="B394" s="1310">
        <f>'[1]Mid Yr Annual'!AC29</f>
        <v>468279</v>
      </c>
      <c r="C394" s="1326">
        <f t="shared" si="3"/>
        <v>75.79050096203332</v>
      </c>
      <c r="D394" s="1327">
        <f t="shared" si="4"/>
        <v>24.209499037966683</v>
      </c>
      <c r="E394" s="1263"/>
    </row>
    <row r="395" spans="1:9" ht="15">
      <c r="A395" s="1285">
        <v>1983</v>
      </c>
      <c r="B395" s="1310">
        <f>'[1]Mid Yr Annual'!AC30</f>
        <v>494772</v>
      </c>
      <c r="C395" s="1326">
        <f t="shared" si="3"/>
        <v>75.131373642809223</v>
      </c>
      <c r="D395" s="1327">
        <f t="shared" si="4"/>
        <v>24.868626357190788</v>
      </c>
      <c r="E395" s="1263"/>
    </row>
    <row r="396" spans="1:9" ht="15">
      <c r="A396" s="1285">
        <v>1984</v>
      </c>
      <c r="B396" s="1310">
        <f>'[1]Mid Yr Annual'!AC31</f>
        <v>523181</v>
      </c>
      <c r="C396" s="1326">
        <f t="shared" si="3"/>
        <v>74.536919345312612</v>
      </c>
      <c r="D396" s="1327">
        <f t="shared" si="4"/>
        <v>25.463080654687381</v>
      </c>
      <c r="E396" s="1263"/>
    </row>
    <row r="397" spans="1:9" ht="15">
      <c r="A397" s="1285">
        <v>1985</v>
      </c>
      <c r="B397" s="1310">
        <f>'[1]Mid Yr Annual'!AC32</f>
        <v>553668</v>
      </c>
      <c r="C397" s="1326">
        <f t="shared" si="3"/>
        <v>73.991995202901379</v>
      </c>
      <c r="D397" s="1327">
        <f t="shared" si="4"/>
        <v>26.008004797098621</v>
      </c>
      <c r="E397" s="1263"/>
    </row>
    <row r="398" spans="1:9" ht="15">
      <c r="A398" s="1285">
        <v>1986</v>
      </c>
      <c r="B398" s="1310">
        <f>'[1]Mid Yr Annual'!AC33</f>
        <v>582495</v>
      </c>
      <c r="C398" s="1326">
        <f t="shared" si="3"/>
        <v>72.856762718993295</v>
      </c>
      <c r="D398" s="1327">
        <f t="shared" si="4"/>
        <v>27.143237281006705</v>
      </c>
      <c r="E398" s="1263"/>
    </row>
    <row r="399" spans="1:9" ht="15">
      <c r="A399" s="1285">
        <v>1987</v>
      </c>
      <c r="B399" s="1310">
        <f>'[1]Mid Yr Annual'!AC34</f>
        <v>612831</v>
      </c>
      <c r="C399" s="1326">
        <f t="shared" si="3"/>
        <v>71.853414726082718</v>
      </c>
      <c r="D399" s="1327">
        <f t="shared" si="4"/>
        <v>28.146585273917278</v>
      </c>
      <c r="E399" s="1263"/>
    </row>
    <row r="400" spans="1:9" ht="15">
      <c r="A400" s="1285">
        <v>1988</v>
      </c>
      <c r="B400" s="1310">
        <f>'[1]Mid Yr Annual'!AC35</f>
        <v>644754</v>
      </c>
      <c r="C400" s="1326">
        <f t="shared" si="3"/>
        <v>70.959776907161483</v>
      </c>
      <c r="D400" s="1327">
        <f t="shared" si="4"/>
        <v>29.040223092838506</v>
      </c>
      <c r="E400" s="1263"/>
    </row>
    <row r="401" spans="1:5" ht="15">
      <c r="A401" s="1285">
        <v>1989</v>
      </c>
      <c r="B401" s="1310">
        <f>'[1]Mid Yr Annual'!AC36</f>
        <v>678348</v>
      </c>
      <c r="C401" s="1326">
        <f t="shared" si="3"/>
        <v>70.158089947932339</v>
      </c>
      <c r="D401" s="1327">
        <f t="shared" si="4"/>
        <v>29.841910052067671</v>
      </c>
      <c r="E401" s="1263"/>
    </row>
    <row r="402" spans="1:5" ht="15">
      <c r="A402" s="1285">
        <v>1990</v>
      </c>
      <c r="B402" s="1310">
        <f>'[1]Mid Yr Annual'!AC37</f>
        <v>713702</v>
      </c>
      <c r="C402" s="1326">
        <f t="shared" si="3"/>
        <v>69.434722054863229</v>
      </c>
      <c r="D402" s="1327">
        <f t="shared" si="4"/>
        <v>30.565277945136764</v>
      </c>
      <c r="E402" s="1263"/>
    </row>
    <row r="403" spans="1:5" ht="15">
      <c r="A403" s="1285">
        <v>1991</v>
      </c>
      <c r="B403" s="1310">
        <f>'[1]Mid Yr Annual'!AC38</f>
        <v>750908</v>
      </c>
      <c r="C403" s="1326">
        <f t="shared" si="3"/>
        <v>68.778199193509721</v>
      </c>
      <c r="D403" s="1327">
        <f t="shared" si="4"/>
        <v>31.221800806490275</v>
      </c>
      <c r="E403" s="1263"/>
    </row>
    <row r="404" spans="1:5" ht="15">
      <c r="A404" s="1285">
        <v>1992</v>
      </c>
      <c r="B404" s="1310">
        <f>'[1]Mid Yr Annual'!AC39</f>
        <v>790062</v>
      </c>
      <c r="C404" s="1326">
        <f t="shared" si="3"/>
        <v>68.179332761226334</v>
      </c>
      <c r="D404" s="1327">
        <f t="shared" si="4"/>
        <v>31.820667238773666</v>
      </c>
      <c r="E404" s="1263"/>
    </row>
    <row r="405" spans="1:5" ht="15">
      <c r="A405" s="1285">
        <v>1993</v>
      </c>
      <c r="B405" s="1310">
        <f>'[1]Mid Yr Annual'!AC40</f>
        <v>831268</v>
      </c>
      <c r="C405" s="1326">
        <f t="shared" si="3"/>
        <v>67.630415221083936</v>
      </c>
      <c r="D405" s="1327">
        <f t="shared" si="4"/>
        <v>32.369584778916064</v>
      </c>
      <c r="E405" s="1263"/>
    </row>
    <row r="406" spans="1:5" ht="15">
      <c r="A406" s="1285">
        <v>1994</v>
      </c>
      <c r="B406" s="1310">
        <f>'[1]Mid Yr Annual'!AC41</f>
        <v>874633</v>
      </c>
      <c r="C406" s="1326">
        <f t="shared" si="3"/>
        <v>67.12552579196074</v>
      </c>
      <c r="D406" s="1327">
        <f t="shared" si="4"/>
        <v>32.874474208039253</v>
      </c>
      <c r="E406" s="1263"/>
    </row>
    <row r="407" spans="1:5" ht="15">
      <c r="A407" s="1285">
        <v>1995</v>
      </c>
      <c r="B407" s="1310">
        <f>'[1]Mid Yr Annual'!AC42</f>
        <v>920271</v>
      </c>
      <c r="C407" s="1326">
        <f t="shared" si="3"/>
        <v>66.659168875255233</v>
      </c>
      <c r="D407" s="1327">
        <f t="shared" si="4"/>
        <v>33.340831124744774</v>
      </c>
      <c r="E407" s="1263"/>
    </row>
    <row r="408" spans="1:5" ht="15">
      <c r="A408" s="1285">
        <v>1996</v>
      </c>
      <c r="B408" s="1310">
        <f>'[1]Mid Yr Annual'!AC43</f>
        <v>955796</v>
      </c>
      <c r="C408" s="1326">
        <f t="shared" si="3"/>
        <v>66.80233020435324</v>
      </c>
      <c r="D408" s="1327">
        <f t="shared" si="4"/>
        <v>33.197669795646775</v>
      </c>
      <c r="E408" s="1263"/>
    </row>
    <row r="409" spans="1:5" ht="15">
      <c r="A409" s="1285">
        <v>1997</v>
      </c>
      <c r="B409" s="1310">
        <f>'[1]Mid Yr Annual'!AC44</f>
        <v>992743</v>
      </c>
      <c r="C409" s="1326">
        <f t="shared" si="3"/>
        <v>66.933234482640529</v>
      </c>
      <c r="D409" s="1327">
        <f t="shared" si="4"/>
        <v>33.066765517359478</v>
      </c>
      <c r="E409" s="1263"/>
    </row>
    <row r="410" spans="1:5" ht="15">
      <c r="A410" s="1285">
        <v>1998</v>
      </c>
      <c r="B410" s="1310">
        <f>'[1]Mid Yr Annual'!AC45</f>
        <v>1031171</v>
      </c>
      <c r="C410" s="1326">
        <f t="shared" si="3"/>
        <v>67.05231237108103</v>
      </c>
      <c r="D410" s="1327">
        <f t="shared" si="4"/>
        <v>32.947687628918963</v>
      </c>
      <c r="E410" s="1263"/>
    </row>
    <row r="411" spans="1:5" ht="15">
      <c r="A411" s="1285">
        <v>1999</v>
      </c>
      <c r="B411" s="1310">
        <f>'[1]Mid Yr Annual'!AC46</f>
        <v>1071141</v>
      </c>
      <c r="C411" s="1326">
        <f t="shared" si="3"/>
        <v>67.160905987166956</v>
      </c>
      <c r="D411" s="1327">
        <f t="shared" si="4"/>
        <v>32.839094012833044</v>
      </c>
      <c r="E411" s="1263"/>
    </row>
    <row r="412" spans="1:5" ht="15">
      <c r="A412" s="1285">
        <v>2000</v>
      </c>
      <c r="B412" s="1310">
        <f>'[1]Mid Yr Annual'!AC47</f>
        <v>1112716</v>
      </c>
      <c r="C412" s="1326">
        <f t="shared" si="3"/>
        <v>67.259660146883832</v>
      </c>
      <c r="D412" s="1327">
        <f t="shared" si="4"/>
        <v>32.740339853116154</v>
      </c>
      <c r="E412" s="1263"/>
    </row>
    <row r="413" spans="1:5" ht="15">
      <c r="A413" s="1285">
        <v>2001</v>
      </c>
      <c r="B413" s="1310">
        <f>'[1]Mid Yr Annual'!AC48</f>
        <v>1155963</v>
      </c>
      <c r="C413" s="1326">
        <f t="shared" si="3"/>
        <v>67.349473988354305</v>
      </c>
      <c r="D413" s="1327">
        <f t="shared" si="4"/>
        <v>32.650526011645702</v>
      </c>
      <c r="E413" s="1263"/>
    </row>
    <row r="414" spans="1:5" ht="15">
      <c r="A414" s="1285">
        <v>2002</v>
      </c>
      <c r="B414" s="1310">
        <f>'[1]Mid Yr Annual'!AC49</f>
        <v>1206685</v>
      </c>
      <c r="C414" s="1326">
        <f t="shared" si="3"/>
        <v>67.656844992686572</v>
      </c>
      <c r="D414" s="1327">
        <f t="shared" si="4"/>
        <v>32.34315500731342</v>
      </c>
      <c r="E414" s="1263"/>
    </row>
    <row r="415" spans="1:5" ht="15">
      <c r="A415" s="1285">
        <v>2203</v>
      </c>
      <c r="B415" s="1310">
        <f>'[1]Mid Yr Annual'!AC50</f>
        <v>1259720</v>
      </c>
      <c r="C415" s="1326">
        <f t="shared" si="3"/>
        <v>67.943590639189665</v>
      </c>
      <c r="D415" s="1327">
        <f t="shared" si="4"/>
        <v>32.056409360810342</v>
      </c>
      <c r="E415" s="1263"/>
    </row>
    <row r="416" spans="1:5" ht="15">
      <c r="A416" s="1285">
        <v>2004</v>
      </c>
      <c r="B416" s="1310">
        <f>'[1]Mid Yr Annual'!AC51</f>
        <v>1315179</v>
      </c>
      <c r="C416" s="1326">
        <f t="shared" si="3"/>
        <v>68.211475396124783</v>
      </c>
      <c r="D416" s="1327">
        <f t="shared" si="4"/>
        <v>31.788524603875214</v>
      </c>
      <c r="E416" s="1263"/>
    </row>
    <row r="417" spans="1:9" ht="15">
      <c r="A417" s="1285">
        <v>2005</v>
      </c>
      <c r="B417" s="1310">
        <v>1374169</v>
      </c>
      <c r="C417" s="1328">
        <f>(B313/B417)*100</f>
        <v>68.577742743998826</v>
      </c>
      <c r="D417" s="1289">
        <f t="shared" si="4"/>
        <v>31.422257256001163</v>
      </c>
      <c r="E417" s="1263"/>
    </row>
    <row r="418" spans="1:9" ht="15">
      <c r="A418" s="1285">
        <v>2006</v>
      </c>
      <c r="B418" s="1310">
        <v>1461479</v>
      </c>
      <c r="C418" s="1326">
        <f t="shared" si="3"/>
        <v>68.23162626664265</v>
      </c>
      <c r="D418" s="1327">
        <f t="shared" si="4"/>
        <v>31.768334070407672</v>
      </c>
      <c r="E418" s="1263"/>
    </row>
    <row r="419" spans="1:9" ht="15">
      <c r="A419" s="1285">
        <v>2007</v>
      </c>
      <c r="B419" s="1310">
        <v>1574280</v>
      </c>
      <c r="C419" s="1326">
        <f t="shared" si="3"/>
        <v>67.614559805951799</v>
      </c>
      <c r="D419" s="1327">
        <f t="shared" si="4"/>
        <v>32.385513923058646</v>
      </c>
      <c r="E419" s="1263"/>
    </row>
    <row r="420" spans="1:9" ht="15">
      <c r="A420" s="1285">
        <v>2008</v>
      </c>
      <c r="B420" s="1310">
        <v>1695788</v>
      </c>
      <c r="C420" s="1326">
        <f t="shared" si="3"/>
        <v>66.958566229712304</v>
      </c>
      <c r="D420" s="1327">
        <f t="shared" si="4"/>
        <v>33.041432166800675</v>
      </c>
      <c r="E420" s="1263"/>
    </row>
    <row r="421" spans="1:9" ht="15">
      <c r="A421" s="1285">
        <v>2009</v>
      </c>
      <c r="B421" s="1310">
        <v>1826673</v>
      </c>
      <c r="C421" s="1326">
        <f t="shared" si="3"/>
        <v>66.261703782182352</v>
      </c>
      <c r="D421" s="1327">
        <f t="shared" si="4"/>
        <v>33.738332132752269</v>
      </c>
      <c r="E421" s="1263"/>
    </row>
    <row r="422" spans="1:9" ht="15">
      <c r="A422" s="1285">
        <v>2010</v>
      </c>
      <c r="B422" s="1310">
        <v>1967658.9440589999</v>
      </c>
      <c r="C422" s="1329">
        <f t="shared" si="3"/>
        <v>65.521873284628654</v>
      </c>
      <c r="D422" s="1330">
        <f t="shared" si="4"/>
        <v>34.47812671537136</v>
      </c>
      <c r="E422" s="1263"/>
    </row>
    <row r="423" spans="1:9" ht="15">
      <c r="A423" s="1317"/>
      <c r="B423" s="1292" t="s">
        <v>131</v>
      </c>
      <c r="C423" s="1292"/>
      <c r="D423" s="1292"/>
      <c r="E423" s="1263"/>
    </row>
    <row r="424" spans="1:9" ht="15">
      <c r="A424" s="1285"/>
      <c r="B424" s="1323">
        <v>4317</v>
      </c>
      <c r="C424" s="1323" t="s">
        <v>91</v>
      </c>
      <c r="D424" s="1323" t="s">
        <v>91</v>
      </c>
      <c r="E424" s="1263"/>
    </row>
    <row r="425" spans="1:9">
      <c r="A425" s="1280" t="s">
        <v>770</v>
      </c>
      <c r="F425" s="1281"/>
      <c r="G425" s="1281"/>
      <c r="H425" s="1281"/>
      <c r="I425" s="1281"/>
    </row>
    <row r="426" spans="1:9">
      <c r="A426" s="1280" t="s">
        <v>771</v>
      </c>
      <c r="F426" s="1281"/>
      <c r="G426" s="1281"/>
      <c r="H426" s="1281"/>
      <c r="I426" s="1281"/>
    </row>
    <row r="427" spans="1:9">
      <c r="A427" s="1280"/>
      <c r="F427" s="1281"/>
      <c r="G427" s="1281"/>
      <c r="H427" s="1281"/>
      <c r="I427" s="1281"/>
    </row>
    <row r="428" spans="1:9">
      <c r="A428" s="1263"/>
    </row>
    <row r="429" spans="1:9" s="1279" customFormat="1" ht="15">
      <c r="A429" s="1276" t="s">
        <v>785</v>
      </c>
      <c r="B429" s="1277"/>
      <c r="C429" s="1277"/>
      <c r="D429" s="1277"/>
      <c r="E429" s="1277"/>
    </row>
    <row r="430" spans="1:9">
      <c r="A430" s="1280" t="s">
        <v>2</v>
      </c>
    </row>
    <row r="431" spans="1:9" ht="15">
      <c r="A431" s="1282" t="s">
        <v>0</v>
      </c>
      <c r="B431" s="1282" t="s">
        <v>1</v>
      </c>
      <c r="C431" s="1282" t="s">
        <v>766</v>
      </c>
      <c r="D431" s="1282" t="s">
        <v>767</v>
      </c>
      <c r="E431" s="1263"/>
    </row>
    <row r="432" spans="1:9" ht="15">
      <c r="A432" s="1285" t="s">
        <v>786</v>
      </c>
      <c r="B432" s="1331">
        <f t="shared" ref="B432:D447" si="5">((B37/B36)-1)*100</f>
        <v>21.011653606590318</v>
      </c>
      <c r="C432" s="1331">
        <f t="shared" si="5"/>
        <v>21.729758857604754</v>
      </c>
      <c r="D432" s="1332">
        <f t="shared" si="5"/>
        <v>18.905570920584758</v>
      </c>
      <c r="E432" s="1263"/>
    </row>
    <row r="433" spans="1:5" ht="15">
      <c r="A433" s="1285" t="s">
        <v>787</v>
      </c>
      <c r="B433" s="1331">
        <f t="shared" si="5"/>
        <v>17.363330704412427</v>
      </c>
      <c r="C433" s="1331">
        <f t="shared" si="5"/>
        <v>17.850818946436476</v>
      </c>
      <c r="D433" s="1333">
        <f t="shared" si="5"/>
        <v>15.899651104834689</v>
      </c>
      <c r="E433" s="1263"/>
    </row>
    <row r="434" spans="1:5" ht="15">
      <c r="A434" s="1285" t="s">
        <v>788</v>
      </c>
      <c r="B434" s="1331">
        <f t="shared" si="5"/>
        <v>7.6961165735304427</v>
      </c>
      <c r="C434" s="1331">
        <f t="shared" si="5"/>
        <v>7.8035496290731476</v>
      </c>
      <c r="D434" s="1333">
        <f t="shared" si="5"/>
        <v>7.368119266055051</v>
      </c>
      <c r="E434" s="1263"/>
    </row>
    <row r="435" spans="1:5" ht="15">
      <c r="A435" s="1285" t="s">
        <v>789</v>
      </c>
      <c r="B435" s="1331">
        <f t="shared" si="5"/>
        <v>7.760262725779965</v>
      </c>
      <c r="C435" s="1331">
        <f t="shared" si="5"/>
        <v>7.8266550522648082</v>
      </c>
      <c r="D435" s="1333">
        <f t="shared" si="5"/>
        <v>7.5567423230974651</v>
      </c>
      <c r="E435" s="1263"/>
    </row>
    <row r="436" spans="1:5" ht="15">
      <c r="A436" s="1285" t="s">
        <v>790</v>
      </c>
      <c r="B436" s="1331">
        <f t="shared" si="5"/>
        <v>7.8292140310242786</v>
      </c>
      <c r="C436" s="1331">
        <f t="shared" si="5"/>
        <v>7.8482853334410407</v>
      </c>
      <c r="D436" s="1333">
        <f t="shared" si="5"/>
        <v>7.7706057596822253</v>
      </c>
      <c r="E436" s="1263"/>
    </row>
    <row r="437" spans="1:5" ht="15">
      <c r="A437" s="1285" t="s">
        <v>791</v>
      </c>
      <c r="B437" s="1331">
        <f t="shared" si="5"/>
        <v>7.905149511050813</v>
      </c>
      <c r="C437" s="1331">
        <f t="shared" si="5"/>
        <v>7.868913857677895</v>
      </c>
      <c r="D437" s="1333">
        <f t="shared" si="5"/>
        <v>8.0165860400829292</v>
      </c>
      <c r="E437" s="1263"/>
    </row>
    <row r="438" spans="1:5" ht="15">
      <c r="A438" s="1285" t="s">
        <v>792</v>
      </c>
      <c r="B438" s="1331">
        <f t="shared" si="5"/>
        <v>7.9860656381780526</v>
      </c>
      <c r="C438" s="1331">
        <f t="shared" si="5"/>
        <v>7.8920870803097065</v>
      </c>
      <c r="D438" s="1333">
        <f t="shared" si="5"/>
        <v>8.2746854339944562</v>
      </c>
      <c r="E438" s="1263"/>
    </row>
    <row r="439" spans="1:5" ht="15">
      <c r="A439" s="1285" t="s">
        <v>793</v>
      </c>
      <c r="B439" s="1331">
        <f t="shared" si="5"/>
        <v>8.0624818084796814</v>
      </c>
      <c r="C439" s="1331">
        <f t="shared" si="5"/>
        <v>7.9069318401235655</v>
      </c>
      <c r="D439" s="1333">
        <f t="shared" si="5"/>
        <v>8.5385069923183075</v>
      </c>
      <c r="E439" s="1263"/>
    </row>
    <row r="440" spans="1:5" ht="15">
      <c r="A440" s="1285" t="s">
        <v>794</v>
      </c>
      <c r="B440" s="1331">
        <f t="shared" si="5"/>
        <v>22.138175615011679</v>
      </c>
      <c r="C440" s="1331">
        <f t="shared" si="5"/>
        <v>22.367361546032029</v>
      </c>
      <c r="D440" s="1333">
        <f t="shared" si="5"/>
        <v>21.440885582070599</v>
      </c>
      <c r="E440" s="1263"/>
    </row>
    <row r="441" spans="1:5" ht="15">
      <c r="A441" s="1285" t="s">
        <v>795</v>
      </c>
      <c r="B441" s="1331">
        <f t="shared" si="5"/>
        <v>22.600385922999177</v>
      </c>
      <c r="C441" s="1331">
        <f t="shared" si="5"/>
        <v>22.641417464843649</v>
      </c>
      <c r="D441" s="1333">
        <f t="shared" si="5"/>
        <v>22.474596533173941</v>
      </c>
      <c r="E441" s="1263"/>
    </row>
    <row r="442" spans="1:5" ht="15">
      <c r="A442" s="1285" t="s">
        <v>796</v>
      </c>
      <c r="B442" s="1331">
        <f t="shared" si="5"/>
        <v>23.080958733680102</v>
      </c>
      <c r="C442" s="1331">
        <f t="shared" si="5"/>
        <v>22.90693746149719</v>
      </c>
      <c r="D442" s="1333">
        <f t="shared" si="5"/>
        <v>23.615178135675929</v>
      </c>
      <c r="E442" s="1263"/>
    </row>
    <row r="443" spans="1:5" ht="15">
      <c r="A443" s="1285" t="s">
        <v>797</v>
      </c>
      <c r="B443" s="1331">
        <f t="shared" si="5"/>
        <v>23.581493344375293</v>
      </c>
      <c r="C443" s="1331">
        <f t="shared" si="5"/>
        <v>23.160005173974895</v>
      </c>
      <c r="D443" s="1333">
        <f t="shared" si="5"/>
        <v>24.867985984306372</v>
      </c>
      <c r="E443" s="1263"/>
    </row>
    <row r="444" spans="1:5" ht="15">
      <c r="A444" s="1285" t="s">
        <v>798</v>
      </c>
      <c r="B444" s="1331">
        <f t="shared" si="5"/>
        <v>24.103711295504262</v>
      </c>
      <c r="C444" s="1331">
        <f t="shared" si="5"/>
        <v>23.402300057764002</v>
      </c>
      <c r="D444" s="1333">
        <f t="shared" si="5"/>
        <v>26.215318947118817</v>
      </c>
      <c r="E444" s="1263"/>
    </row>
    <row r="445" spans="1:5" ht="15">
      <c r="A445" s="1285" t="s">
        <v>799</v>
      </c>
      <c r="B445" s="1331">
        <f t="shared" si="5"/>
        <v>24.646438979457329</v>
      </c>
      <c r="C445" s="1331">
        <f t="shared" si="5"/>
        <v>23.631353858592739</v>
      </c>
      <c r="D445" s="1333">
        <f t="shared" si="5"/>
        <v>27.634257084703307</v>
      </c>
      <c r="E445" s="1263"/>
    </row>
    <row r="446" spans="1:5" ht="15">
      <c r="A446" s="1285" t="s">
        <v>800</v>
      </c>
      <c r="B446" s="1331">
        <f t="shared" si="5"/>
        <v>25.207203878423414</v>
      </c>
      <c r="C446" s="1331">
        <f t="shared" si="5"/>
        <v>23.845419108346032</v>
      </c>
      <c r="D446" s="1333">
        <f t="shared" si="5"/>
        <v>29.089793915603536</v>
      </c>
      <c r="E446" s="1263"/>
    </row>
    <row r="447" spans="1:5" ht="15">
      <c r="A447" s="1285" t="s">
        <v>801</v>
      </c>
      <c r="B447" s="1331">
        <f t="shared" si="5"/>
        <v>16.233928126224306</v>
      </c>
      <c r="C447" s="1331">
        <f t="shared" si="5"/>
        <v>16.333847500729568</v>
      </c>
      <c r="D447" s="1333">
        <f t="shared" si="5"/>
        <v>15.960621092042505</v>
      </c>
      <c r="E447" s="1263"/>
    </row>
    <row r="448" spans="1:5" ht="15">
      <c r="A448" s="1285" t="s">
        <v>802</v>
      </c>
      <c r="B448" s="1331">
        <f t="shared" ref="B448:D463" si="6">((B53/B52)-1)*100</f>
        <v>16.333471951673275</v>
      </c>
      <c r="C448" s="1331">
        <f t="shared" si="6"/>
        <v>16.401481216030579</v>
      </c>
      <c r="D448" s="1333">
        <f t="shared" si="6"/>
        <v>16.146849135458496</v>
      </c>
      <c r="E448" s="1263"/>
    </row>
    <row r="449" spans="1:5" ht="15">
      <c r="A449" s="1285" t="s">
        <v>803</v>
      </c>
      <c r="B449" s="1331">
        <f t="shared" si="6"/>
        <v>16.429985174482042</v>
      </c>
      <c r="C449" s="1331">
        <f t="shared" si="6"/>
        <v>16.466127219830561</v>
      </c>
      <c r="D449" s="1333">
        <f t="shared" si="6"/>
        <v>16.330591107285475</v>
      </c>
      <c r="E449" s="1263"/>
    </row>
    <row r="450" spans="1:5" ht="15">
      <c r="A450" s="1285" t="s">
        <v>804</v>
      </c>
      <c r="B450" s="1331">
        <f t="shared" si="6"/>
        <v>16.523388770029278</v>
      </c>
      <c r="C450" s="1331">
        <f t="shared" si="6"/>
        <v>16.527742287934721</v>
      </c>
      <c r="D450" s="1333">
        <f t="shared" si="6"/>
        <v>16.51140223192624</v>
      </c>
      <c r="E450" s="1263"/>
    </row>
    <row r="451" spans="1:5" ht="15">
      <c r="A451" s="1285" t="s">
        <v>805</v>
      </c>
      <c r="B451" s="1331">
        <f t="shared" si="6"/>
        <v>16.615217349098188</v>
      </c>
      <c r="C451" s="1331">
        <f t="shared" si="6"/>
        <v>16.586955617644051</v>
      </c>
      <c r="D451" s="1333">
        <f t="shared" si="6"/>
        <v>16.693041269312459</v>
      </c>
      <c r="E451" s="1263"/>
    </row>
    <row r="452" spans="1:5" ht="15">
      <c r="A452" s="1285" t="s">
        <v>806</v>
      </c>
      <c r="B452" s="1331">
        <f t="shared" si="6"/>
        <v>5.493334601800437</v>
      </c>
      <c r="C452" s="1331">
        <f t="shared" si="6"/>
        <v>3.9556505355596627</v>
      </c>
      <c r="D452" s="1333">
        <f t="shared" si="6"/>
        <v>9.7237835233659808</v>
      </c>
      <c r="E452" s="1263"/>
    </row>
    <row r="453" spans="1:5" ht="15">
      <c r="A453" s="1285" t="s">
        <v>807</v>
      </c>
      <c r="B453" s="1331">
        <f t="shared" si="6"/>
        <v>5.5747691364259389</v>
      </c>
      <c r="C453" s="1331">
        <f t="shared" si="6"/>
        <v>3.9823188288251821</v>
      </c>
      <c r="D453" s="1333">
        <f t="shared" si="6"/>
        <v>9.7255762897914479</v>
      </c>
      <c r="E453" s="1263"/>
    </row>
    <row r="454" spans="1:5" ht="15">
      <c r="A454" s="1285" t="s">
        <v>808</v>
      </c>
      <c r="B454" s="1331">
        <f t="shared" si="6"/>
        <v>5.6575246807992752</v>
      </c>
      <c r="C454" s="1331">
        <f t="shared" si="6"/>
        <v>4.0098040098040189</v>
      </c>
      <c r="D454" s="1333">
        <f t="shared" si="6"/>
        <v>9.7275947416003419</v>
      </c>
      <c r="E454" s="1263"/>
    </row>
    <row r="455" spans="1:5" ht="15">
      <c r="A455" s="1285" t="s">
        <v>809</v>
      </c>
      <c r="B455" s="1331">
        <f t="shared" si="6"/>
        <v>5.7418366439491386</v>
      </c>
      <c r="C455" s="1331">
        <f t="shared" si="6"/>
        <v>4.0383733440246372</v>
      </c>
      <c r="D455" s="1333">
        <f t="shared" si="6"/>
        <v>9.7303357127903176</v>
      </c>
      <c r="E455" s="1263"/>
    </row>
    <row r="456" spans="1:5" ht="15">
      <c r="A456" s="1285" t="s">
        <v>810</v>
      </c>
      <c r="B456" s="1331">
        <f t="shared" si="6"/>
        <v>5.8272376099284928</v>
      </c>
      <c r="C456" s="1331">
        <f t="shared" si="6"/>
        <v>4.0679234821181076</v>
      </c>
      <c r="D456" s="1333">
        <f t="shared" si="6"/>
        <v>9.7328303001581684</v>
      </c>
      <c r="E456" s="1263"/>
    </row>
    <row r="457" spans="1:5" ht="15">
      <c r="A457" s="1285" t="s">
        <v>811</v>
      </c>
      <c r="B457" s="1331">
        <f t="shared" si="6"/>
        <v>5.2065497735104715</v>
      </c>
      <c r="C457" s="1331">
        <f t="shared" si="6"/>
        <v>5.3877076934142787</v>
      </c>
      <c r="D457" s="1333">
        <f t="shared" si="6"/>
        <v>4.8251493311646465</v>
      </c>
      <c r="E457" s="1263"/>
    </row>
    <row r="458" spans="1:5" ht="15">
      <c r="A458" s="1285" t="s">
        <v>812</v>
      </c>
      <c r="B458" s="1331">
        <f t="shared" si="6"/>
        <v>5.2079416990703731</v>
      </c>
      <c r="C458" s="1331">
        <f t="shared" si="6"/>
        <v>5.387806277600693</v>
      </c>
      <c r="D458" s="1333">
        <f t="shared" si="6"/>
        <v>4.8272319660991547</v>
      </c>
      <c r="E458" s="1263"/>
    </row>
    <row r="459" spans="1:5" ht="15">
      <c r="A459" s="1285" t="s">
        <v>813</v>
      </c>
      <c r="B459" s="1331">
        <f t="shared" si="6"/>
        <v>5.2091033253865993</v>
      </c>
      <c r="C459" s="1331">
        <f t="shared" si="6"/>
        <v>5.3879604999628183</v>
      </c>
      <c r="D459" s="1333">
        <f t="shared" si="6"/>
        <v>4.8285014291547634</v>
      </c>
      <c r="E459" s="1263"/>
    </row>
    <row r="460" spans="1:5" ht="15">
      <c r="A460" s="1285" t="s">
        <v>814</v>
      </c>
      <c r="B460" s="1331">
        <f t="shared" si="6"/>
        <v>5.210359299825984</v>
      </c>
      <c r="C460" s="1331">
        <f t="shared" si="6"/>
        <v>5.3881203712554671</v>
      </c>
      <c r="D460" s="1333">
        <f t="shared" si="6"/>
        <v>4.8300710877398068</v>
      </c>
      <c r="E460" s="1263"/>
    </row>
    <row r="461" spans="1:5" ht="15">
      <c r="A461" s="1285" t="s">
        <v>815</v>
      </c>
      <c r="B461" s="1331">
        <f t="shared" si="6"/>
        <v>5.2117792047739586</v>
      </c>
      <c r="C461" s="1331">
        <f t="shared" si="6"/>
        <v>5.3884262538656857</v>
      </c>
      <c r="D461" s="1333">
        <f t="shared" si="6"/>
        <v>4.8318625174175622</v>
      </c>
      <c r="E461" s="1263"/>
    </row>
    <row r="462" spans="1:5" ht="15">
      <c r="A462" s="1285" t="s">
        <v>816</v>
      </c>
      <c r="B462" s="1331">
        <f t="shared" si="6"/>
        <v>5.2131001454388537</v>
      </c>
      <c r="C462" s="1331">
        <f t="shared" si="6"/>
        <v>5.3885356322451505</v>
      </c>
      <c r="D462" s="1333">
        <f t="shared" si="6"/>
        <v>4.8337859930971172</v>
      </c>
      <c r="E462" s="1263"/>
    </row>
    <row r="463" spans="1:5" ht="15">
      <c r="A463" s="1285" t="s">
        <v>817</v>
      </c>
      <c r="B463" s="1331">
        <f t="shared" si="6"/>
        <v>5.214220650199497</v>
      </c>
      <c r="C463" s="1331">
        <f t="shared" si="6"/>
        <v>5.3885415957767524</v>
      </c>
      <c r="D463" s="1333">
        <f t="shared" si="6"/>
        <v>4.8353218124109754</v>
      </c>
      <c r="E463" s="1263"/>
    </row>
    <row r="464" spans="1:5" ht="15">
      <c r="A464" s="1285" t="s">
        <v>818</v>
      </c>
      <c r="B464" s="1331">
        <f t="shared" ref="B464:D479" si="7">((B69/B68)-1)*100</f>
        <v>5.2155400462242207</v>
      </c>
      <c r="C464" s="1331">
        <f t="shared" si="7"/>
        <v>5.3886658499505469</v>
      </c>
      <c r="D464" s="1333">
        <f t="shared" si="7"/>
        <v>4.8372531787433282</v>
      </c>
      <c r="E464" s="1263"/>
    </row>
    <row r="465" spans="1:5" ht="15">
      <c r="A465" s="1285" t="s">
        <v>819</v>
      </c>
      <c r="B465" s="1331">
        <f t="shared" si="7"/>
        <v>5.216729141504306</v>
      </c>
      <c r="C465" s="1331">
        <f t="shared" si="7"/>
        <v>5.3888640879528715</v>
      </c>
      <c r="D465" s="1333">
        <f t="shared" si="7"/>
        <v>4.838629048693921</v>
      </c>
      <c r="E465" s="1263"/>
    </row>
    <row r="466" spans="1:5" ht="15">
      <c r="A466" s="1285" t="s">
        <v>820</v>
      </c>
      <c r="B466" s="1331">
        <f t="shared" si="7"/>
        <v>5.2179599900758378</v>
      </c>
      <c r="C466" s="1331">
        <f t="shared" si="7"/>
        <v>5.3892295144327917</v>
      </c>
      <c r="D466" s="1333">
        <f t="shared" si="7"/>
        <v>4.8397863818424591</v>
      </c>
      <c r="E466" s="1263"/>
    </row>
    <row r="467" spans="1:5" ht="15">
      <c r="A467" s="1285" t="s">
        <v>821</v>
      </c>
      <c r="B467" s="1331">
        <f t="shared" si="7"/>
        <v>3.8602759404566589</v>
      </c>
      <c r="C467" s="1331">
        <f t="shared" si="7"/>
        <v>3.5210579408612386</v>
      </c>
      <c r="D467" s="1333">
        <f t="shared" si="7"/>
        <v>4.613215501467649</v>
      </c>
      <c r="E467" s="1263"/>
    </row>
    <row r="468" spans="1:5" ht="15">
      <c r="A468" s="1285" t="s">
        <v>822</v>
      </c>
      <c r="B468" s="1331">
        <f t="shared" si="7"/>
        <v>3.8655738253769556</v>
      </c>
      <c r="C468" s="1331">
        <f t="shared" si="7"/>
        <v>3.5243209664133524</v>
      </c>
      <c r="D468" s="1333">
        <f t="shared" si="7"/>
        <v>4.6151222171314732</v>
      </c>
      <c r="E468" s="1263"/>
    </row>
    <row r="469" spans="1:5" ht="15">
      <c r="A469" s="1285" t="s">
        <v>823</v>
      </c>
      <c r="B469" s="1331">
        <f t="shared" si="7"/>
        <v>3.870891056396264</v>
      </c>
      <c r="C469" s="1331">
        <f t="shared" si="7"/>
        <v>3.5275897671217082</v>
      </c>
      <c r="D469" s="1333">
        <f t="shared" si="7"/>
        <v>4.6170764376616269</v>
      </c>
      <c r="E469" s="1263"/>
    </row>
    <row r="470" spans="1:5" ht="15">
      <c r="A470" s="1285" t="s">
        <v>824</v>
      </c>
      <c r="B470" s="1331">
        <f t="shared" si="7"/>
        <v>3.8761757264313967</v>
      </c>
      <c r="C470" s="1331">
        <f t="shared" si="7"/>
        <v>3.5308440981885569</v>
      </c>
      <c r="D470" s="1333">
        <f t="shared" si="7"/>
        <v>4.6189574038990378</v>
      </c>
      <c r="E470" s="1263"/>
    </row>
    <row r="471" spans="1:5" ht="15">
      <c r="A471" s="1285" t="s">
        <v>825</v>
      </c>
      <c r="B471" s="1331">
        <f t="shared" si="7"/>
        <v>3.8813750944086678</v>
      </c>
      <c r="C471" s="1331">
        <f t="shared" si="7"/>
        <v>3.5340610484861479</v>
      </c>
      <c r="D471" s="1333">
        <f t="shared" si="7"/>
        <v>4.6206509802088958</v>
      </c>
      <c r="E471" s="1263"/>
    </row>
    <row r="472" spans="1:5" ht="15">
      <c r="A472" s="1285" t="s">
        <v>826</v>
      </c>
      <c r="B472" s="1331">
        <f t="shared" si="7"/>
        <v>3.8866161716017311</v>
      </c>
      <c r="C472" s="1331">
        <f t="shared" si="7"/>
        <v>3.5372157133011672</v>
      </c>
      <c r="D472" s="1333">
        <f t="shared" si="7"/>
        <v>4.6226088510201047</v>
      </c>
      <c r="E472" s="1263"/>
    </row>
    <row r="473" spans="1:5" ht="15">
      <c r="A473" s="1285" t="s">
        <v>827</v>
      </c>
      <c r="B473" s="1331">
        <f t="shared" si="7"/>
        <v>4.3878567047561212</v>
      </c>
      <c r="C473" s="1331">
        <f t="shared" si="7"/>
        <v>3.9235339070594399</v>
      </c>
      <c r="D473" s="1333">
        <f t="shared" si="7"/>
        <v>5.3557800583849735</v>
      </c>
      <c r="E473" s="1263"/>
    </row>
    <row r="474" spans="1:5" ht="15">
      <c r="A474" s="1285" t="s">
        <v>828</v>
      </c>
      <c r="B474" s="1331">
        <f t="shared" si="7"/>
        <v>4.395098969490796</v>
      </c>
      <c r="C474" s="1331">
        <f t="shared" si="7"/>
        <v>3.9238292316409185</v>
      </c>
      <c r="D474" s="1333">
        <f t="shared" si="7"/>
        <v>5.3641486734629318</v>
      </c>
      <c r="E474" s="1263"/>
    </row>
    <row r="475" spans="1:5" ht="15">
      <c r="A475" s="1285" t="s">
        <v>829</v>
      </c>
      <c r="B475" s="1331">
        <f t="shared" si="7"/>
        <v>4.4024862667894515</v>
      </c>
      <c r="C475" s="1331">
        <f t="shared" si="7"/>
        <v>3.9241877598623187</v>
      </c>
      <c r="D475" s="1333">
        <f t="shared" si="7"/>
        <v>5.3725444947644752</v>
      </c>
      <c r="E475" s="1263"/>
    </row>
    <row r="476" spans="1:5" ht="15">
      <c r="A476" s="1285" t="s">
        <v>830</v>
      </c>
      <c r="B476" s="1331">
        <f t="shared" si="7"/>
        <v>4.4853210095355811</v>
      </c>
      <c r="C476" s="1331">
        <f t="shared" si="7"/>
        <v>3.9961223733356199</v>
      </c>
      <c r="D476" s="1333">
        <f t="shared" si="7"/>
        <v>5.4638488527537055</v>
      </c>
      <c r="E476" s="1263"/>
    </row>
    <row r="477" spans="1:5" ht="15">
      <c r="A477" s="1285" t="s">
        <v>831</v>
      </c>
      <c r="B477" s="1334">
        <f t="shared" si="7"/>
        <v>6.353658101732762</v>
      </c>
      <c r="C477" s="1334">
        <f t="shared" si="7"/>
        <v>6.9419036088302244</v>
      </c>
      <c r="D477" s="1335">
        <f t="shared" si="7"/>
        <v>5.1934762571670401</v>
      </c>
      <c r="E477" s="1263"/>
    </row>
    <row r="478" spans="1:5" ht="15">
      <c r="A478" s="1285" t="s">
        <v>832</v>
      </c>
      <c r="B478" s="1331">
        <f t="shared" si="7"/>
        <v>7.7182771699080277</v>
      </c>
      <c r="C478" s="1331">
        <f t="shared" si="7"/>
        <v>9.0966503064166417</v>
      </c>
      <c r="D478" s="1333">
        <f t="shared" si="7"/>
        <v>4.9542849236100972</v>
      </c>
      <c r="E478" s="1263"/>
    </row>
    <row r="479" spans="1:5" ht="15">
      <c r="A479" s="1285" t="s">
        <v>833</v>
      </c>
      <c r="B479" s="1331">
        <f t="shared" si="7"/>
        <v>7.718322026577229</v>
      </c>
      <c r="C479" s="1331">
        <f t="shared" si="7"/>
        <v>9.0737260443280334</v>
      </c>
      <c r="D479" s="1333">
        <f t="shared" si="7"/>
        <v>4.893138752742221</v>
      </c>
    </row>
    <row r="480" spans="1:5" ht="15">
      <c r="A480" s="1285" t="s">
        <v>834</v>
      </c>
      <c r="B480" s="1331">
        <f t="shared" ref="B480:D481" si="8">((B85/B84)-1)*100</f>
        <v>7.7182407234866579</v>
      </c>
      <c r="C480" s="1331">
        <f t="shared" si="8"/>
        <v>9.0494826426319221</v>
      </c>
      <c r="D480" s="1333">
        <f t="shared" si="8"/>
        <v>4.8328095194847931</v>
      </c>
    </row>
    <row r="481" spans="1:7" ht="15">
      <c r="A481" s="1285" t="s">
        <v>835</v>
      </c>
      <c r="B481" s="1336">
        <f t="shared" si="8"/>
        <v>7.7181818562490401</v>
      </c>
      <c r="C481" s="1337">
        <f t="shared" si="8"/>
        <v>9.0248970667412785</v>
      </c>
      <c r="D481" s="1338">
        <f t="shared" si="8"/>
        <v>4.7721157128186809</v>
      </c>
    </row>
    <row r="482" spans="1:7">
      <c r="A482" s="1280" t="s">
        <v>776</v>
      </c>
    </row>
    <row r="483" spans="1:7">
      <c r="A483" s="1339" t="s">
        <v>836</v>
      </c>
      <c r="B483" s="1339"/>
      <c r="C483" s="1339"/>
      <c r="D483" s="1339"/>
      <c r="E483" s="1339"/>
    </row>
    <row r="485" spans="1:7" s="1279" customFormat="1" ht="15">
      <c r="A485" s="1276" t="s">
        <v>837</v>
      </c>
      <c r="B485" s="1277"/>
      <c r="C485" s="1277"/>
      <c r="D485" s="1277"/>
      <c r="E485" s="1277"/>
    </row>
    <row r="486" spans="1:7">
      <c r="A486" s="1280" t="s">
        <v>2</v>
      </c>
    </row>
    <row r="487" spans="1:7" ht="15">
      <c r="A487" s="1282" t="s">
        <v>0</v>
      </c>
      <c r="B487" s="1282" t="s">
        <v>1</v>
      </c>
      <c r="C487" s="1282" t="s">
        <v>766</v>
      </c>
      <c r="D487" s="1282" t="s">
        <v>767</v>
      </c>
    </row>
    <row r="488" spans="1:7" ht="15">
      <c r="A488" s="1285" t="s">
        <v>786</v>
      </c>
      <c r="B488" s="1331">
        <f t="shared" ref="B488:D503" si="9">((B157/B156)-1)*100</f>
        <v>13.738250180766443</v>
      </c>
      <c r="C488" s="1340">
        <f t="shared" si="9"/>
        <v>13.363387538238602</v>
      </c>
      <c r="D488" s="1332">
        <f t="shared" si="9"/>
        <v>14.218009478672977</v>
      </c>
      <c r="E488" s="1331"/>
      <c r="F488" s="1341"/>
      <c r="G488" s="1341"/>
    </row>
    <row r="489" spans="1:7" ht="15">
      <c r="A489" s="1285" t="s">
        <v>787</v>
      </c>
      <c r="B489" s="1331">
        <f t="shared" si="9"/>
        <v>12.078830260648443</v>
      </c>
      <c r="C489" s="1342">
        <f t="shared" si="9"/>
        <v>11.788098281494097</v>
      </c>
      <c r="D489" s="1333">
        <f t="shared" si="9"/>
        <v>12.448132780082988</v>
      </c>
      <c r="E489" s="1331"/>
      <c r="F489" s="1341"/>
      <c r="G489" s="1341"/>
    </row>
    <row r="490" spans="1:7" ht="15">
      <c r="A490" s="1285" t="s">
        <v>788</v>
      </c>
      <c r="B490" s="1331">
        <f t="shared" si="9"/>
        <v>5.7926829268292623</v>
      </c>
      <c r="C490" s="1342">
        <f t="shared" si="9"/>
        <v>5.7934188794308117</v>
      </c>
      <c r="D490" s="1333">
        <f t="shared" si="9"/>
        <v>5.7917535697096012</v>
      </c>
      <c r="E490" s="1331"/>
      <c r="F490" s="1341"/>
      <c r="G490" s="1341"/>
    </row>
    <row r="491" spans="1:7" ht="15">
      <c r="A491" s="1285" t="s">
        <v>789</v>
      </c>
      <c r="B491" s="1331">
        <f t="shared" si="9"/>
        <v>5.7971985791837044</v>
      </c>
      <c r="C491" s="1342">
        <f t="shared" si="9"/>
        <v>5.8004083103158299</v>
      </c>
      <c r="D491" s="1333">
        <f t="shared" si="9"/>
        <v>5.793145283591139</v>
      </c>
      <c r="E491" s="1331"/>
      <c r="F491" s="1341"/>
      <c r="G491" s="1341"/>
    </row>
    <row r="492" spans="1:7" ht="15">
      <c r="A492" s="1285" t="s">
        <v>790</v>
      </c>
      <c r="B492" s="1331">
        <f t="shared" si="9"/>
        <v>5.7962751805397117</v>
      </c>
      <c r="C492" s="1342">
        <f t="shared" si="9"/>
        <v>5.8002270147559543</v>
      </c>
      <c r="D492" s="1333">
        <f t="shared" si="9"/>
        <v>5.7912844036697164</v>
      </c>
      <c r="E492" s="1331"/>
      <c r="F492" s="1341"/>
      <c r="G492" s="1341"/>
    </row>
    <row r="493" spans="1:7" ht="15">
      <c r="A493" s="1285" t="s">
        <v>791</v>
      </c>
      <c r="B493" s="1331">
        <f t="shared" si="9"/>
        <v>5.7960601161607173</v>
      </c>
      <c r="C493" s="1342">
        <f t="shared" si="9"/>
        <v>5.7933698101062081</v>
      </c>
      <c r="D493" s="1333">
        <f t="shared" si="9"/>
        <v>5.7994579945799485</v>
      </c>
      <c r="E493" s="1331"/>
      <c r="F493" s="1341"/>
      <c r="G493" s="1341"/>
    </row>
    <row r="494" spans="1:7" ht="15">
      <c r="A494" s="1285" t="s">
        <v>792</v>
      </c>
      <c r="B494" s="1331">
        <f t="shared" si="9"/>
        <v>5.8011206067123178</v>
      </c>
      <c r="C494" s="1342">
        <f t="shared" si="9"/>
        <v>5.8006287394787526</v>
      </c>
      <c r="D494" s="1333">
        <f t="shared" si="9"/>
        <v>5.8017418032786816</v>
      </c>
      <c r="E494" s="1331"/>
      <c r="F494" s="1341"/>
      <c r="G494" s="1341"/>
    </row>
    <row r="495" spans="1:7" ht="15">
      <c r="A495" s="1285" t="s">
        <v>793</v>
      </c>
      <c r="B495" s="1331">
        <f t="shared" si="9"/>
        <v>5.7986519738953746</v>
      </c>
      <c r="C495" s="1342">
        <f t="shared" si="9"/>
        <v>5.7989073133327018</v>
      </c>
      <c r="D495" s="1333">
        <f t="shared" si="9"/>
        <v>5.7983295000605173</v>
      </c>
      <c r="E495" s="1331"/>
      <c r="F495" s="1341"/>
      <c r="G495" s="1341"/>
    </row>
    <row r="496" spans="1:7" ht="15">
      <c r="A496" s="1285" t="s">
        <v>794</v>
      </c>
      <c r="B496" s="1331">
        <f t="shared" si="9"/>
        <v>14.809384164222884</v>
      </c>
      <c r="C496" s="1342">
        <f t="shared" si="9"/>
        <v>14.078637434317809</v>
      </c>
      <c r="D496" s="1333">
        <f t="shared" si="9"/>
        <v>15.732265446224257</v>
      </c>
      <c r="E496" s="1331"/>
      <c r="F496" s="1341"/>
      <c r="G496" s="1341"/>
    </row>
    <row r="497" spans="1:7" ht="15">
      <c r="A497" s="1285" t="s">
        <v>795</v>
      </c>
      <c r="B497" s="1331">
        <f t="shared" si="9"/>
        <v>14.814814814814813</v>
      </c>
      <c r="C497" s="1342">
        <f t="shared" si="9"/>
        <v>14.072426937738246</v>
      </c>
      <c r="D497" s="1333">
        <f t="shared" si="9"/>
        <v>15.739001482946113</v>
      </c>
      <c r="E497" s="1331"/>
      <c r="F497" s="1341"/>
      <c r="G497" s="1341"/>
    </row>
    <row r="498" spans="1:7" ht="15">
      <c r="A498" s="1285" t="s">
        <v>796</v>
      </c>
      <c r="B498" s="1331">
        <f t="shared" si="9"/>
        <v>14.821065551762501</v>
      </c>
      <c r="C498" s="1342">
        <f t="shared" si="9"/>
        <v>14.076858813700909</v>
      </c>
      <c r="D498" s="1333">
        <f t="shared" si="9"/>
        <v>15.73417613393695</v>
      </c>
      <c r="E498" s="1331"/>
      <c r="F498" s="1341"/>
      <c r="G498" s="1341"/>
    </row>
    <row r="499" spans="1:7" ht="15">
      <c r="A499" s="1285" t="s">
        <v>797</v>
      </c>
      <c r="B499" s="1331">
        <f t="shared" si="9"/>
        <v>14.825455152831136</v>
      </c>
      <c r="C499" s="1342">
        <f t="shared" si="9"/>
        <v>14.072989137068227</v>
      </c>
      <c r="D499" s="1333">
        <f t="shared" si="9"/>
        <v>15.735478633109445</v>
      </c>
      <c r="E499" s="1331"/>
      <c r="F499" s="1341"/>
      <c r="G499" s="1341"/>
    </row>
    <row r="500" spans="1:7" ht="15">
      <c r="A500" s="1285" t="s">
        <v>798</v>
      </c>
      <c r="B500" s="1331">
        <f t="shared" si="9"/>
        <v>14.831408372850774</v>
      </c>
      <c r="C500" s="1342">
        <f t="shared" si="9"/>
        <v>14.075540338112557</v>
      </c>
      <c r="D500" s="1333">
        <f t="shared" si="9"/>
        <v>15.732415024552004</v>
      </c>
      <c r="E500" s="1331"/>
      <c r="F500" s="1341"/>
      <c r="G500" s="1341"/>
    </row>
    <row r="501" spans="1:7" ht="15">
      <c r="A501" s="1285" t="s">
        <v>799</v>
      </c>
      <c r="B501" s="1331">
        <f t="shared" si="9"/>
        <v>14.836208862202627</v>
      </c>
      <c r="C501" s="1342">
        <f t="shared" si="9"/>
        <v>14.074004595976186</v>
      </c>
      <c r="D501" s="1333">
        <f t="shared" si="9"/>
        <v>15.731761075600614</v>
      </c>
      <c r="E501" s="1331"/>
      <c r="F501" s="1341"/>
      <c r="G501" s="1341"/>
    </row>
    <row r="502" spans="1:7" ht="15">
      <c r="A502" s="1285" t="s">
        <v>800</v>
      </c>
      <c r="B502" s="1331">
        <f t="shared" si="9"/>
        <v>14.841043969378065</v>
      </c>
      <c r="C502" s="1342">
        <f t="shared" si="9"/>
        <v>14.068409801019577</v>
      </c>
      <c r="D502" s="1333">
        <f t="shared" si="9"/>
        <v>15.735847259915259</v>
      </c>
      <c r="E502" s="1331"/>
      <c r="F502" s="1341"/>
      <c r="G502" s="1341"/>
    </row>
    <row r="503" spans="1:7" ht="15">
      <c r="A503" s="1285" t="s">
        <v>801</v>
      </c>
      <c r="B503" s="1331">
        <f t="shared" si="9"/>
        <v>10.767664348561112</v>
      </c>
      <c r="C503" s="1342">
        <f t="shared" si="9"/>
        <v>10.603330209759964</v>
      </c>
      <c r="D503" s="1333">
        <f t="shared" si="9"/>
        <v>10.955241072897802</v>
      </c>
      <c r="E503" s="1331"/>
      <c r="F503" s="1341"/>
      <c r="G503" s="1341"/>
    </row>
    <row r="504" spans="1:7" ht="15">
      <c r="A504" s="1285" t="s">
        <v>802</v>
      </c>
      <c r="B504" s="1331">
        <f t="shared" ref="B504:D519" si="10">((B173/B172)-1)*100</f>
        <v>10.768483671239526</v>
      </c>
      <c r="C504" s="1342">
        <f t="shared" si="10"/>
        <v>10.603493222106364</v>
      </c>
      <c r="D504" s="1333">
        <f t="shared" si="10"/>
        <v>10.956212227948537</v>
      </c>
      <c r="E504" s="1331"/>
      <c r="F504" s="1341"/>
      <c r="G504" s="1341"/>
    </row>
    <row r="505" spans="1:7" ht="15">
      <c r="A505" s="1285" t="s">
        <v>803</v>
      </c>
      <c r="B505" s="1331">
        <f t="shared" si="10"/>
        <v>10.767520511054052</v>
      </c>
      <c r="C505" s="1342">
        <f t="shared" si="10"/>
        <v>10.60338224029227</v>
      </c>
      <c r="D505" s="1333">
        <f t="shared" si="10"/>
        <v>10.953685758203569</v>
      </c>
      <c r="E505" s="1331"/>
      <c r="F505" s="1341"/>
      <c r="G505" s="1341"/>
    </row>
    <row r="506" spans="1:7" ht="15">
      <c r="A506" s="1285" t="s">
        <v>804</v>
      </c>
      <c r="B506" s="1331">
        <f t="shared" si="10"/>
        <v>10.766838645840693</v>
      </c>
      <c r="C506" s="1342">
        <f t="shared" si="10"/>
        <v>10.601742095309131</v>
      </c>
      <c r="D506" s="1333">
        <f t="shared" si="10"/>
        <v>10.953499578364045</v>
      </c>
      <c r="E506" s="1331"/>
      <c r="F506" s="1341"/>
      <c r="G506" s="1341"/>
    </row>
    <row r="507" spans="1:7" ht="15">
      <c r="A507" s="1285" t="s">
        <v>805</v>
      </c>
      <c r="B507" s="1331">
        <f t="shared" si="10"/>
        <v>10.766698144508812</v>
      </c>
      <c r="C507" s="1342">
        <f t="shared" si="10"/>
        <v>10.599455697117111</v>
      </c>
      <c r="D507" s="1333">
        <f t="shared" si="10"/>
        <v>10.955185798431089</v>
      </c>
      <c r="E507" s="1331"/>
      <c r="F507" s="1341"/>
      <c r="G507" s="1341"/>
    </row>
    <row r="508" spans="1:7" ht="15">
      <c r="A508" s="1285" t="s">
        <v>806</v>
      </c>
      <c r="B508" s="1331">
        <f t="shared" si="10"/>
        <v>8.4793603612944857</v>
      </c>
      <c r="C508" s="1342">
        <f t="shared" si="10"/>
        <v>7.9308392491616253</v>
      </c>
      <c r="D508" s="1333">
        <f t="shared" si="10"/>
        <v>9.0955794211903918</v>
      </c>
      <c r="E508" s="1331"/>
      <c r="F508" s="1341"/>
      <c r="G508" s="1341"/>
    </row>
    <row r="509" spans="1:7" ht="15">
      <c r="A509" s="1285" t="s">
        <v>807</v>
      </c>
      <c r="B509" s="1331">
        <f t="shared" si="10"/>
        <v>8.482460518909507</v>
      </c>
      <c r="C509" s="1342">
        <f t="shared" si="10"/>
        <v>7.9311597126946909</v>
      </c>
      <c r="D509" s="1333">
        <f t="shared" si="10"/>
        <v>9.0951900437268751</v>
      </c>
      <c r="E509" s="1331"/>
      <c r="F509" s="1341"/>
      <c r="G509" s="1341"/>
    </row>
    <row r="510" spans="1:7" ht="15">
      <c r="A510" s="1285" t="s">
        <v>808</v>
      </c>
      <c r="B510" s="1331">
        <f t="shared" si="10"/>
        <v>8.4858927417617913</v>
      </c>
      <c r="C510" s="1342">
        <f t="shared" si="10"/>
        <v>7.9315823908776562</v>
      </c>
      <c r="D510" s="1333">
        <f t="shared" si="10"/>
        <v>9.0953937226367465</v>
      </c>
      <c r="E510" s="1331"/>
      <c r="F510" s="1341"/>
      <c r="G510" s="1341"/>
    </row>
    <row r="511" spans="1:7" ht="15">
      <c r="A511" s="1285" t="s">
        <v>809</v>
      </c>
      <c r="B511" s="1331">
        <f t="shared" si="10"/>
        <v>8.489901997942507</v>
      </c>
      <c r="C511" s="1342">
        <f t="shared" si="10"/>
        <v>7.9323842183657289</v>
      </c>
      <c r="D511" s="1333">
        <f t="shared" si="10"/>
        <v>9.096390082146355</v>
      </c>
      <c r="E511" s="1331"/>
      <c r="F511" s="1341"/>
      <c r="G511" s="1341"/>
    </row>
    <row r="512" spans="1:7" ht="15">
      <c r="A512" s="1285" t="s">
        <v>810</v>
      </c>
      <c r="B512" s="1331">
        <f t="shared" si="10"/>
        <v>8.4934537771788943</v>
      </c>
      <c r="C512" s="1342">
        <f t="shared" si="10"/>
        <v>7.9335023588690268</v>
      </c>
      <c r="D512" s="1333">
        <f t="shared" si="10"/>
        <v>9.096090080132635</v>
      </c>
      <c r="E512" s="1331"/>
      <c r="F512" s="1341"/>
      <c r="G512" s="1341"/>
    </row>
    <row r="513" spans="1:7" ht="15">
      <c r="A513" s="1285" t="s">
        <v>811</v>
      </c>
      <c r="B513" s="1331">
        <f t="shared" si="10"/>
        <v>5.2578718575820638</v>
      </c>
      <c r="C513" s="1342">
        <f t="shared" si="10"/>
        <v>5.1306830008028381</v>
      </c>
      <c r="D513" s="1333">
        <f t="shared" si="10"/>
        <v>5.3932975574235043</v>
      </c>
      <c r="E513" s="1331"/>
      <c r="F513" s="1341"/>
      <c r="G513" s="1341"/>
    </row>
    <row r="514" spans="1:7" ht="15">
      <c r="A514" s="1285" t="s">
        <v>812</v>
      </c>
      <c r="B514" s="1331">
        <f t="shared" si="10"/>
        <v>5.2581742430312328</v>
      </c>
      <c r="C514" s="1342">
        <f t="shared" si="10"/>
        <v>5.1305983341111361</v>
      </c>
      <c r="D514" s="1333">
        <f t="shared" si="10"/>
        <v>5.3936735858691964</v>
      </c>
      <c r="E514" s="1331"/>
      <c r="F514" s="1341"/>
      <c r="G514" s="1341"/>
    </row>
    <row r="515" spans="1:7" ht="15">
      <c r="A515" s="1285" t="s">
        <v>813</v>
      </c>
      <c r="B515" s="1331">
        <f t="shared" si="10"/>
        <v>5.2577676285378239</v>
      </c>
      <c r="C515" s="1342">
        <f t="shared" si="10"/>
        <v>5.1304125583460092</v>
      </c>
      <c r="D515" s="1333">
        <f t="shared" si="10"/>
        <v>5.3926947797460434</v>
      </c>
      <c r="E515" s="1331"/>
      <c r="F515" s="1341"/>
      <c r="G515" s="1341"/>
    </row>
    <row r="516" spans="1:7" ht="15">
      <c r="A516" s="1285" t="s">
        <v>814</v>
      </c>
      <c r="B516" s="1331">
        <f t="shared" si="10"/>
        <v>5.2581060825203085</v>
      </c>
      <c r="C516" s="1342">
        <f t="shared" si="10"/>
        <v>5.1308297613716247</v>
      </c>
      <c r="D516" s="1333">
        <f t="shared" si="10"/>
        <v>5.3926142279555833</v>
      </c>
      <c r="E516" s="1331"/>
      <c r="F516" s="1341"/>
      <c r="G516" s="1341"/>
    </row>
    <row r="517" spans="1:7" ht="15">
      <c r="A517" s="1285" t="s">
        <v>815</v>
      </c>
      <c r="B517" s="1331">
        <f t="shared" si="10"/>
        <v>5.2583913157533191</v>
      </c>
      <c r="C517" s="1342">
        <f t="shared" si="10"/>
        <v>5.1311385626483297</v>
      </c>
      <c r="D517" s="1333">
        <f t="shared" si="10"/>
        <v>5.3925405114124692</v>
      </c>
      <c r="E517" s="1331"/>
      <c r="F517" s="1341"/>
      <c r="G517" s="1341"/>
    </row>
    <row r="518" spans="1:7" ht="15">
      <c r="A518" s="1285" t="s">
        <v>816</v>
      </c>
      <c r="B518" s="1331">
        <f t="shared" si="10"/>
        <v>5.2585669781931355</v>
      </c>
      <c r="C518" s="1342">
        <f t="shared" si="10"/>
        <v>5.1307579213021315</v>
      </c>
      <c r="D518" s="1333">
        <f t="shared" si="10"/>
        <v>5.3929684456563987</v>
      </c>
      <c r="E518" s="1331"/>
      <c r="F518" s="1341"/>
      <c r="G518" s="1341"/>
    </row>
    <row r="519" spans="1:7" ht="15">
      <c r="A519" s="1285" t="s">
        <v>817</v>
      </c>
      <c r="B519" s="1331">
        <f t="shared" si="10"/>
        <v>5.2585589699357893</v>
      </c>
      <c r="C519" s="1342">
        <f t="shared" si="10"/>
        <v>5.1303227511479532</v>
      </c>
      <c r="D519" s="1333">
        <f t="shared" si="10"/>
        <v>5.3930741331115639</v>
      </c>
      <c r="E519" s="1331"/>
      <c r="F519" s="1341"/>
      <c r="G519" s="1341"/>
    </row>
    <row r="520" spans="1:7" ht="15">
      <c r="A520" s="1285" t="s">
        <v>818</v>
      </c>
      <c r="B520" s="1331">
        <f t="shared" ref="B520:D535" si="11">((B189/B188)-1)*100</f>
        <v>5.2588169134777596</v>
      </c>
      <c r="C520" s="1342">
        <f t="shared" si="11"/>
        <v>5.1302999832411489</v>
      </c>
      <c r="D520" s="1333">
        <f t="shared" si="11"/>
        <v>5.3932904441984508</v>
      </c>
      <c r="E520" s="1331"/>
      <c r="F520" s="1341"/>
      <c r="G520" s="1341"/>
    </row>
    <row r="521" spans="1:7" ht="15">
      <c r="A521" s="1285" t="s">
        <v>819</v>
      </c>
      <c r="B521" s="1331">
        <f t="shared" si="11"/>
        <v>5.2591409120050558</v>
      </c>
      <c r="C521" s="1342">
        <f t="shared" si="11"/>
        <v>5.1310152435986911</v>
      </c>
      <c r="D521" s="1333">
        <f t="shared" si="11"/>
        <v>5.3928705128738486</v>
      </c>
      <c r="E521" s="1331"/>
      <c r="F521" s="1341"/>
      <c r="G521" s="1341"/>
    </row>
    <row r="522" spans="1:7" ht="15">
      <c r="A522" s="1285" t="s">
        <v>820</v>
      </c>
      <c r="B522" s="1331">
        <f t="shared" si="11"/>
        <v>5.2583748247691853</v>
      </c>
      <c r="C522" s="1342">
        <f t="shared" si="11"/>
        <v>5.1298332069749764</v>
      </c>
      <c r="D522" s="1333">
        <f t="shared" si="11"/>
        <v>5.3922052294030687</v>
      </c>
      <c r="E522" s="1331"/>
      <c r="F522" s="1341"/>
      <c r="G522" s="1341"/>
    </row>
    <row r="523" spans="1:7" ht="15">
      <c r="A523" s="1285" t="s">
        <v>821</v>
      </c>
      <c r="B523" s="1331">
        <f t="shared" si="11"/>
        <v>4.9759354850561266</v>
      </c>
      <c r="C523" s="1342">
        <f t="shared" si="11"/>
        <v>4.7686441365508925</v>
      </c>
      <c r="D523" s="1333">
        <f t="shared" si="11"/>
        <v>5.19121846182653</v>
      </c>
      <c r="E523" s="1331"/>
      <c r="F523" s="1341"/>
      <c r="G523" s="1341"/>
    </row>
    <row r="524" spans="1:7" ht="15">
      <c r="A524" s="1285" t="s">
        <v>822</v>
      </c>
      <c r="B524" s="1331">
        <f t="shared" si="11"/>
        <v>4.9763105742771874</v>
      </c>
      <c r="C524" s="1342">
        <f t="shared" si="11"/>
        <v>4.7684193318017876</v>
      </c>
      <c r="D524" s="1333">
        <f t="shared" si="11"/>
        <v>5.191349234603071</v>
      </c>
      <c r="E524" s="1331"/>
      <c r="F524" s="1341"/>
      <c r="G524" s="1341"/>
    </row>
    <row r="525" spans="1:7" ht="15">
      <c r="A525" s="1285" t="s">
        <v>823</v>
      </c>
      <c r="B525" s="1331">
        <f t="shared" si="11"/>
        <v>4.9771209961743335</v>
      </c>
      <c r="C525" s="1342">
        <f t="shared" si="11"/>
        <v>4.7690222970475871</v>
      </c>
      <c r="D525" s="1333">
        <f t="shared" si="11"/>
        <v>5.1915088033978263</v>
      </c>
      <c r="E525" s="1331"/>
      <c r="F525" s="1341"/>
      <c r="G525" s="1341"/>
    </row>
    <row r="526" spans="1:7" ht="15">
      <c r="A526" s="1285" t="s">
        <v>824</v>
      </c>
      <c r="B526" s="1331">
        <f t="shared" si="11"/>
        <v>4.9773522137665172</v>
      </c>
      <c r="C526" s="1342">
        <f t="shared" si="11"/>
        <v>4.7690715831060215</v>
      </c>
      <c r="D526" s="1333">
        <f t="shared" si="11"/>
        <v>5.1910656403574285</v>
      </c>
      <c r="E526" s="1331"/>
      <c r="F526" s="1341"/>
      <c r="G526" s="1341"/>
    </row>
    <row r="527" spans="1:7" ht="15">
      <c r="A527" s="1285" t="s">
        <v>825</v>
      </c>
      <c r="B527" s="1331">
        <f t="shared" si="11"/>
        <v>4.9777075242305457</v>
      </c>
      <c r="C527" s="1342">
        <f t="shared" si="11"/>
        <v>4.7689591189321812</v>
      </c>
      <c r="D527" s="1333">
        <f t="shared" si="11"/>
        <v>5.1910416491440126</v>
      </c>
      <c r="E527" s="1331"/>
      <c r="F527" s="1341"/>
      <c r="G527" s="1341"/>
    </row>
    <row r="528" spans="1:7" ht="15">
      <c r="A528" s="1285" t="s">
        <v>826</v>
      </c>
      <c r="B528" s="1331">
        <f t="shared" si="11"/>
        <v>4.9779900721176329</v>
      </c>
      <c r="C528" s="1342">
        <f t="shared" si="11"/>
        <v>4.7682639434406981</v>
      </c>
      <c r="D528" s="1333">
        <f t="shared" si="11"/>
        <v>5.1914633791759979</v>
      </c>
      <c r="E528" s="1331"/>
      <c r="F528" s="1341"/>
      <c r="G528" s="1341"/>
    </row>
    <row r="529" spans="1:7" ht="15">
      <c r="A529" s="1285" t="s">
        <v>827</v>
      </c>
      <c r="B529" s="1331">
        <f t="shared" si="11"/>
        <v>4.24506126874864</v>
      </c>
      <c r="C529" s="1342">
        <f t="shared" si="11"/>
        <v>4.3215388495436491</v>
      </c>
      <c r="D529" s="1333">
        <f t="shared" si="11"/>
        <v>4.1675304393493429</v>
      </c>
      <c r="E529" s="1331"/>
      <c r="F529" s="1341"/>
      <c r="G529" s="1341"/>
    </row>
    <row r="530" spans="1:7" ht="15">
      <c r="A530" s="1285" t="s">
        <v>828</v>
      </c>
      <c r="B530" s="1331">
        <f t="shared" si="11"/>
        <v>4.2450097435087208</v>
      </c>
      <c r="C530" s="1342">
        <f t="shared" si="11"/>
        <v>4.3215482825537332</v>
      </c>
      <c r="D530" s="1333">
        <f t="shared" si="11"/>
        <v>4.1673023980894897</v>
      </c>
      <c r="E530" s="1331"/>
      <c r="F530" s="1341"/>
      <c r="G530" s="1341"/>
    </row>
    <row r="531" spans="1:7" ht="15">
      <c r="A531" s="1285" t="s">
        <v>829</v>
      </c>
      <c r="B531" s="1331">
        <f t="shared" si="11"/>
        <v>4.2451876926186127</v>
      </c>
      <c r="C531" s="1342">
        <f t="shared" si="11"/>
        <v>4.3216565097299986</v>
      </c>
      <c r="D531" s="1333">
        <f t="shared" si="11"/>
        <v>4.1674361733969212</v>
      </c>
      <c r="E531" s="1331"/>
      <c r="F531" s="1341"/>
      <c r="G531" s="1341"/>
    </row>
    <row r="532" spans="1:7" ht="15">
      <c r="A532" s="1285" t="s">
        <v>830</v>
      </c>
      <c r="B532" s="1331">
        <f t="shared" si="11"/>
        <v>4.3067621436273962</v>
      </c>
      <c r="C532" s="1342">
        <f t="shared" si="11"/>
        <v>4.3827786816841963</v>
      </c>
      <c r="D532" s="1333">
        <f t="shared" si="11"/>
        <v>4.229356059448186</v>
      </c>
      <c r="E532" s="1331"/>
      <c r="F532" s="1341"/>
      <c r="G532" s="1341"/>
    </row>
    <row r="533" spans="1:7" ht="15">
      <c r="A533" s="1285" t="s">
        <v>831</v>
      </c>
      <c r="B533" s="1334">
        <f t="shared" si="11"/>
        <v>4.596330435352125</v>
      </c>
      <c r="C533" s="1343">
        <f t="shared" si="11"/>
        <v>4.5622652578784173</v>
      </c>
      <c r="D533" s="1335">
        <f t="shared" si="11"/>
        <v>4.6313838429458798</v>
      </c>
      <c r="E533" s="1331"/>
      <c r="F533" s="1341"/>
      <c r="G533" s="1341"/>
    </row>
    <row r="534" spans="1:7" ht="15">
      <c r="A534" s="1285" t="s">
        <v>832</v>
      </c>
      <c r="B534" s="1331">
        <f t="shared" si="11"/>
        <v>4.8499103999561699</v>
      </c>
      <c r="C534" s="1342">
        <f t="shared" si="11"/>
        <v>4.7174533672913688</v>
      </c>
      <c r="D534" s="1333">
        <f t="shared" si="11"/>
        <v>4.9847240519101943</v>
      </c>
      <c r="E534" s="1331"/>
      <c r="F534" s="1341"/>
      <c r="G534" s="1341"/>
    </row>
    <row r="535" spans="1:7" ht="15">
      <c r="A535" s="1285" t="s">
        <v>833</v>
      </c>
      <c r="B535" s="1331">
        <f t="shared" si="11"/>
        <v>4.7883018661455612</v>
      </c>
      <c r="C535" s="1342">
        <f t="shared" si="11"/>
        <v>4.6556949923569402</v>
      </c>
      <c r="D535" s="1333">
        <f t="shared" si="11"/>
        <v>4.9231886456959417</v>
      </c>
      <c r="E535" s="1331"/>
      <c r="F535" s="1341"/>
      <c r="G535" s="1341"/>
    </row>
    <row r="536" spans="1:7" ht="15">
      <c r="A536" s="1285" t="s">
        <v>834</v>
      </c>
      <c r="B536" s="1344">
        <f t="shared" ref="B536:D537" si="12">((B205/B204)-1)*100</f>
        <v>4.7286554007661685</v>
      </c>
      <c r="C536" s="1342">
        <f t="shared" si="12"/>
        <v>4.5951453581754009</v>
      </c>
      <c r="D536" s="1333">
        <f t="shared" si="12"/>
        <v>4.863687486322954</v>
      </c>
      <c r="E536" s="1331"/>
      <c r="F536" s="1341"/>
      <c r="G536" s="1341"/>
    </row>
    <row r="537" spans="1:7" ht="15">
      <c r="A537" s="1285" t="s">
        <v>835</v>
      </c>
      <c r="B537" s="1336">
        <f t="shared" si="12"/>
        <v>4.6680774201205422</v>
      </c>
      <c r="C537" s="1337">
        <f t="shared" si="12"/>
        <v>4.5357443026676325</v>
      </c>
      <c r="D537" s="1338">
        <f t="shared" si="12"/>
        <v>4.8020138817979729</v>
      </c>
      <c r="E537" s="1331"/>
      <c r="F537" s="1341"/>
      <c r="G537" s="1341"/>
    </row>
    <row r="538" spans="1:7">
      <c r="A538" s="1280" t="s">
        <v>776</v>
      </c>
    </row>
    <row r="539" spans="1:7">
      <c r="A539" s="1345" t="s">
        <v>836</v>
      </c>
      <c r="B539" s="1345"/>
      <c r="C539" s="1345"/>
      <c r="D539" s="1345"/>
      <c r="E539" s="1345"/>
    </row>
    <row r="540" spans="1:7">
      <c r="A540" s="1263"/>
    </row>
    <row r="541" spans="1:7" s="1279" customFormat="1" ht="15">
      <c r="A541" s="1346" t="s">
        <v>838</v>
      </c>
      <c r="B541" s="1277"/>
      <c r="C541" s="1277"/>
      <c r="D541" s="1277"/>
      <c r="E541" s="1277"/>
    </row>
    <row r="542" spans="1:7">
      <c r="A542" s="1263" t="s">
        <v>2</v>
      </c>
    </row>
    <row r="543" spans="1:7" ht="15">
      <c r="A543" s="1282" t="s">
        <v>0</v>
      </c>
      <c r="B543" s="1282" t="s">
        <v>1</v>
      </c>
      <c r="C543" s="1282" t="s">
        <v>766</v>
      </c>
      <c r="D543" s="1282" t="s">
        <v>767</v>
      </c>
    </row>
    <row r="544" spans="1:7" ht="15">
      <c r="A544" s="1285" t="s">
        <v>786</v>
      </c>
      <c r="B544" s="1347">
        <f t="shared" ref="B544:D559" si="13">((B217/B216)-1)*100</f>
        <v>30.110809588421539</v>
      </c>
      <c r="C544" s="1340">
        <f t="shared" si="13"/>
        <v>27.74753908511871</v>
      </c>
      <c r="D544" s="1332">
        <f t="shared" si="13"/>
        <v>127.7511961722488</v>
      </c>
      <c r="E544" s="1331"/>
    </row>
    <row r="545" spans="1:5" ht="15">
      <c r="A545" s="1285" t="s">
        <v>787</v>
      </c>
      <c r="B545" s="1344">
        <f t="shared" si="13"/>
        <v>23.142435039541141</v>
      </c>
      <c r="C545" s="1342">
        <f t="shared" si="13"/>
        <v>21.720605566131802</v>
      </c>
      <c r="D545" s="1333">
        <f t="shared" si="13"/>
        <v>56.092436974789919</v>
      </c>
      <c r="E545" s="1331"/>
    </row>
    <row r="546" spans="1:5" ht="15">
      <c r="A546" s="1285" t="s">
        <v>788</v>
      </c>
      <c r="B546" s="1344">
        <f t="shared" si="13"/>
        <v>9.5906845448129765</v>
      </c>
      <c r="C546" s="1342">
        <f t="shared" si="13"/>
        <v>8.9819021374841768</v>
      </c>
      <c r="D546" s="1333">
        <f t="shared" si="13"/>
        <v>20.592193808882907</v>
      </c>
      <c r="E546" s="1331"/>
    </row>
    <row r="547" spans="1:5" ht="15">
      <c r="A547" s="1285" t="s">
        <v>789</v>
      </c>
      <c r="B547" s="1344">
        <f t="shared" si="13"/>
        <v>9.6464678987700392</v>
      </c>
      <c r="C547" s="1342">
        <f t="shared" si="13"/>
        <v>8.9797034101004591</v>
      </c>
      <c r="D547" s="1333">
        <f t="shared" si="13"/>
        <v>20.535714285714278</v>
      </c>
      <c r="E547" s="1331"/>
    </row>
    <row r="548" spans="1:5" ht="15">
      <c r="A548" s="1285" t="s">
        <v>790</v>
      </c>
      <c r="B548" s="1344">
        <f t="shared" si="13"/>
        <v>9.7139836729899685</v>
      </c>
      <c r="C548" s="1342">
        <f t="shared" si="13"/>
        <v>8.979745406659557</v>
      </c>
      <c r="D548" s="1333">
        <f t="shared" si="13"/>
        <v>20.55555555555555</v>
      </c>
      <c r="E548" s="1331"/>
    </row>
    <row r="549" spans="1:5" ht="15">
      <c r="A549" s="1285" t="s">
        <v>791</v>
      </c>
      <c r="B549" s="1344">
        <f t="shared" si="13"/>
        <v>9.7906964295273227</v>
      </c>
      <c r="C549" s="1342">
        <f t="shared" si="13"/>
        <v>8.9821048391737222</v>
      </c>
      <c r="D549" s="1333">
        <f t="shared" si="13"/>
        <v>20.583717357910913</v>
      </c>
      <c r="E549" s="1331"/>
    </row>
    <row r="550" spans="1:5" ht="15">
      <c r="A550" s="1285" t="s">
        <v>792</v>
      </c>
      <c r="B550" s="1344">
        <f t="shared" si="13"/>
        <v>9.8683568990736159</v>
      </c>
      <c r="C550" s="1342">
        <f t="shared" si="13"/>
        <v>8.9809926082365266</v>
      </c>
      <c r="D550" s="1333">
        <f t="shared" si="13"/>
        <v>20.57324840764332</v>
      </c>
      <c r="E550" s="1331"/>
    </row>
    <row r="551" spans="1:5" ht="15">
      <c r="A551" s="1285" t="s">
        <v>793</v>
      </c>
      <c r="B551" s="1344">
        <f t="shared" si="13"/>
        <v>9.9405343037188167</v>
      </c>
      <c r="C551" s="1342">
        <f t="shared" si="13"/>
        <v>8.9724335061285743</v>
      </c>
      <c r="D551" s="1333">
        <f t="shared" si="13"/>
        <v>20.496566296883255</v>
      </c>
      <c r="E551" s="1331"/>
    </row>
    <row r="552" spans="1:5" ht="15">
      <c r="A552" s="1285" t="s">
        <v>794</v>
      </c>
      <c r="B552" s="1344">
        <f t="shared" si="13"/>
        <v>27.989020747557912</v>
      </c>
      <c r="C552" s="1342">
        <f t="shared" si="13"/>
        <v>26.434890854932647</v>
      </c>
      <c r="D552" s="1333">
        <f t="shared" si="13"/>
        <v>43.314335817623849</v>
      </c>
      <c r="E552" s="1342"/>
    </row>
    <row r="553" spans="1:5" ht="15">
      <c r="A553" s="1285" t="s">
        <v>795</v>
      </c>
      <c r="B553" s="1344">
        <f t="shared" si="13"/>
        <v>28.175854673899337</v>
      </c>
      <c r="C553" s="1342">
        <f t="shared" si="13"/>
        <v>26.435528675410524</v>
      </c>
      <c r="D553" s="1333">
        <f t="shared" si="13"/>
        <v>43.315998776384212</v>
      </c>
      <c r="E553" s="1342"/>
    </row>
    <row r="554" spans="1:5" ht="15">
      <c r="A554" s="1285" t="s">
        <v>796</v>
      </c>
      <c r="B554" s="1344">
        <f t="shared" si="13"/>
        <v>28.379508882436877</v>
      </c>
      <c r="C554" s="1342">
        <f t="shared" si="13"/>
        <v>26.43435214283727</v>
      </c>
      <c r="D554" s="1333">
        <f t="shared" si="13"/>
        <v>43.308431163287089</v>
      </c>
      <c r="E554" s="1342"/>
    </row>
    <row r="555" spans="1:5" ht="15">
      <c r="A555" s="1285" t="s">
        <v>797</v>
      </c>
      <c r="B555" s="1344">
        <f t="shared" si="13"/>
        <v>28.605105795768161</v>
      </c>
      <c r="C555" s="1342">
        <f t="shared" si="13"/>
        <v>26.435264616602883</v>
      </c>
      <c r="D555" s="1333">
        <f t="shared" si="13"/>
        <v>43.297587131367287</v>
      </c>
      <c r="E555" s="1342"/>
    </row>
    <row r="556" spans="1:5" ht="15">
      <c r="A556" s="1285" t="s">
        <v>798</v>
      </c>
      <c r="B556" s="1344">
        <f t="shared" si="13"/>
        <v>28.853519321619657</v>
      </c>
      <c r="C556" s="1342">
        <f t="shared" si="13"/>
        <v>26.435281837160751</v>
      </c>
      <c r="D556" s="1333">
        <f t="shared" si="13"/>
        <v>43.301112150504096</v>
      </c>
      <c r="E556" s="1342"/>
    </row>
    <row r="557" spans="1:5" ht="15">
      <c r="A557" s="1285" t="s">
        <v>799</v>
      </c>
      <c r="B557" s="1344">
        <f t="shared" si="13"/>
        <v>29.124933496796281</v>
      </c>
      <c r="C557" s="1342">
        <f t="shared" si="13"/>
        <v>26.43550051599588</v>
      </c>
      <c r="D557" s="1333">
        <f t="shared" si="13"/>
        <v>43.301660984985844</v>
      </c>
      <c r="E557" s="1342"/>
    </row>
    <row r="558" spans="1:5" ht="15">
      <c r="A558" s="1285" t="s">
        <v>800</v>
      </c>
      <c r="B558" s="1344">
        <f t="shared" si="13"/>
        <v>29.415821719035495</v>
      </c>
      <c r="C558" s="1342">
        <f t="shared" si="13"/>
        <v>26.433554256858962</v>
      </c>
      <c r="D558" s="1333">
        <f t="shared" si="13"/>
        <v>43.285923976312191</v>
      </c>
      <c r="E558" s="1342"/>
    </row>
    <row r="559" spans="1:5" ht="15">
      <c r="A559" s="1285" t="s">
        <v>801</v>
      </c>
      <c r="B559" s="1344">
        <f t="shared" si="13"/>
        <v>18.203273696231449</v>
      </c>
      <c r="C559" s="1342">
        <f t="shared" si="13"/>
        <v>17.702451452967914</v>
      </c>
      <c r="D559" s="1333">
        <f t="shared" si="13"/>
        <v>20.258575011480453</v>
      </c>
      <c r="E559" s="1342"/>
    </row>
    <row r="560" spans="1:5" ht="15">
      <c r="A560" s="1285" t="s">
        <v>802</v>
      </c>
      <c r="B560" s="1344">
        <f t="shared" ref="B560:D575" si="14">((B233/B232)-1)*100</f>
        <v>18.212265642382874</v>
      </c>
      <c r="C560" s="1342">
        <f t="shared" si="14"/>
        <v>17.702680961226246</v>
      </c>
      <c r="D560" s="1333">
        <f t="shared" si="14"/>
        <v>20.259076489249207</v>
      </c>
      <c r="E560" s="1342"/>
    </row>
    <row r="561" spans="1:5" ht="15">
      <c r="A561" s="1285" t="s">
        <v>803</v>
      </c>
      <c r="B561" s="1344">
        <f t="shared" si="14"/>
        <v>18.221308633414246</v>
      </c>
      <c r="C561" s="1342">
        <f t="shared" si="14"/>
        <v>17.702502034806056</v>
      </c>
      <c r="D561" s="1333">
        <f t="shared" si="14"/>
        <v>20.260863193375833</v>
      </c>
      <c r="E561" s="1342"/>
    </row>
    <row r="562" spans="1:5" ht="15">
      <c r="A562" s="1285" t="s">
        <v>804</v>
      </c>
      <c r="B562" s="1344">
        <f t="shared" si="14"/>
        <v>18.229657654487031</v>
      </c>
      <c r="C562" s="1342">
        <f t="shared" si="14"/>
        <v>17.702081386817014</v>
      </c>
      <c r="D562" s="1333">
        <f t="shared" si="14"/>
        <v>20.259566171094324</v>
      </c>
      <c r="E562" s="1342"/>
    </row>
    <row r="563" spans="1:5" ht="15">
      <c r="A563" s="1285" t="s">
        <v>805</v>
      </c>
      <c r="B563" s="1344">
        <f t="shared" si="14"/>
        <v>18.239323569122611</v>
      </c>
      <c r="C563" s="1342">
        <f t="shared" si="14"/>
        <v>17.701905137772677</v>
      </c>
      <c r="D563" s="1333">
        <f t="shared" si="14"/>
        <v>20.263126783874608</v>
      </c>
      <c r="E563" s="1342"/>
    </row>
    <row r="564" spans="1:5" ht="15">
      <c r="A564" s="1285" t="s">
        <v>806</v>
      </c>
      <c r="B564" s="1344">
        <f t="shared" si="14"/>
        <v>4.716534394705918</v>
      </c>
      <c r="C564" s="1342">
        <f t="shared" si="14"/>
        <v>3.2600867984774018</v>
      </c>
      <c r="D564" s="1333">
        <f t="shared" si="14"/>
        <v>10.084399443890524</v>
      </c>
      <c r="E564" s="1342"/>
    </row>
    <row r="565" spans="1:5" ht="15">
      <c r="A565" s="1285" t="s">
        <v>807</v>
      </c>
      <c r="B565" s="1344">
        <f t="shared" si="14"/>
        <v>4.7911663942895144</v>
      </c>
      <c r="C565" s="1342">
        <f t="shared" si="14"/>
        <v>3.2601115116806856</v>
      </c>
      <c r="D565" s="1333">
        <f t="shared" si="14"/>
        <v>10.084194412552616</v>
      </c>
      <c r="E565" s="1342"/>
    </row>
    <row r="566" spans="1:5" ht="15">
      <c r="A566" s="1285" t="s">
        <v>808</v>
      </c>
      <c r="B566" s="1344">
        <f t="shared" si="14"/>
        <v>4.8684494432351011</v>
      </c>
      <c r="C566" s="1342">
        <f t="shared" si="14"/>
        <v>3.2601004867101713</v>
      </c>
      <c r="D566" s="1333">
        <f t="shared" si="14"/>
        <v>10.084014137551423</v>
      </c>
      <c r="E566" s="1342"/>
    </row>
    <row r="567" spans="1:5" ht="15">
      <c r="A567" s="1285" t="s">
        <v>809</v>
      </c>
      <c r="B567" s="1344">
        <f t="shared" si="14"/>
        <v>4.9487183494028031</v>
      </c>
      <c r="C567" s="1342">
        <f t="shared" si="14"/>
        <v>3.2603015631867294</v>
      </c>
      <c r="D567" s="1333">
        <f t="shared" si="14"/>
        <v>10.084528985125839</v>
      </c>
      <c r="E567" s="1342"/>
    </row>
    <row r="568" spans="1:5" ht="15">
      <c r="A568" s="1285" t="s">
        <v>810</v>
      </c>
      <c r="B568" s="1344">
        <f t="shared" si="14"/>
        <v>5.0317774264875492</v>
      </c>
      <c r="C568" s="1342">
        <f t="shared" si="14"/>
        <v>3.2605854240537191</v>
      </c>
      <c r="D568" s="1333">
        <f t="shared" si="14"/>
        <v>10.085391625309569</v>
      </c>
      <c r="E568" s="1342"/>
    </row>
    <row r="569" spans="1:5" ht="15">
      <c r="A569" s="1285" t="s">
        <v>811</v>
      </c>
      <c r="B569" s="1344">
        <f t="shared" si="14"/>
        <v>5.1907332805651629</v>
      </c>
      <c r="C569" s="1342">
        <f t="shared" si="14"/>
        <v>5.4438173255742184</v>
      </c>
      <c r="D569" s="1333">
        <f t="shared" si="14"/>
        <v>4.5133942531531135</v>
      </c>
      <c r="E569" s="1342"/>
    </row>
    <row r="570" spans="1:5" ht="15">
      <c r="A570" s="1285" t="s">
        <v>812</v>
      </c>
      <c r="B570" s="1344">
        <f t="shared" si="14"/>
        <v>5.1924511010682739</v>
      </c>
      <c r="C570" s="1342">
        <f t="shared" si="14"/>
        <v>5.443789167826063</v>
      </c>
      <c r="D570" s="1333">
        <f t="shared" si="14"/>
        <v>4.5137965425531945</v>
      </c>
      <c r="E570" s="1342"/>
    </row>
    <row r="571" spans="1:5" ht="15">
      <c r="A571" s="1285" t="s">
        <v>813</v>
      </c>
      <c r="B571" s="1344">
        <f t="shared" si="14"/>
        <v>5.1940869617207008</v>
      </c>
      <c r="C571" s="1342">
        <f t="shared" si="14"/>
        <v>5.4438508917885375</v>
      </c>
      <c r="D571" s="1333">
        <f t="shared" si="14"/>
        <v>4.5136817997471157</v>
      </c>
      <c r="E571" s="1342"/>
    </row>
    <row r="572" spans="1:5" ht="15">
      <c r="A572" s="1285" t="s">
        <v>814</v>
      </c>
      <c r="B572" s="1344">
        <f t="shared" si="14"/>
        <v>5.1956171368487736</v>
      </c>
      <c r="C572" s="1342">
        <f t="shared" si="14"/>
        <v>5.4437889479789225</v>
      </c>
      <c r="D572" s="1333">
        <f t="shared" si="14"/>
        <v>4.5135322270157596</v>
      </c>
      <c r="E572" s="1342"/>
    </row>
    <row r="573" spans="1:5" ht="15">
      <c r="A573" s="1285" t="s">
        <v>815</v>
      </c>
      <c r="B573" s="1344">
        <f t="shared" si="14"/>
        <v>5.1973788307392965</v>
      </c>
      <c r="C573" s="1342">
        <f t="shared" si="14"/>
        <v>5.4439289755646714</v>
      </c>
      <c r="D573" s="1333">
        <f t="shared" si="14"/>
        <v>4.5137195232929805</v>
      </c>
      <c r="E573" s="1342"/>
    </row>
    <row r="574" spans="1:5" ht="15">
      <c r="A574" s="1285" t="s">
        <v>816</v>
      </c>
      <c r="B574" s="1344">
        <f t="shared" si="14"/>
        <v>5.1990454476252612</v>
      </c>
      <c r="C574" s="1342">
        <f t="shared" si="14"/>
        <v>5.4439791045222119</v>
      </c>
      <c r="D574" s="1333">
        <f t="shared" si="14"/>
        <v>4.5138235847282271</v>
      </c>
      <c r="E574" s="1342"/>
    </row>
    <row r="575" spans="1:5" ht="15">
      <c r="A575" s="1285" t="s">
        <v>817</v>
      </c>
      <c r="B575" s="1344">
        <f t="shared" si="14"/>
        <v>5.2005070433340794</v>
      </c>
      <c r="C575" s="1342">
        <f t="shared" si="14"/>
        <v>5.4439149715926449</v>
      </c>
      <c r="D575" s="1333">
        <f t="shared" si="14"/>
        <v>4.5134931584454696</v>
      </c>
      <c r="E575" s="1342"/>
    </row>
    <row r="576" spans="1:5" ht="15">
      <c r="A576" s="1285" t="s">
        <v>818</v>
      </c>
      <c r="B576" s="1344">
        <f t="shared" ref="B576:D591" si="15">((B249/B248)-1)*100</f>
        <v>5.2021473546731922</v>
      </c>
      <c r="C576" s="1342">
        <f t="shared" si="15"/>
        <v>5.4439059784653354</v>
      </c>
      <c r="D576" s="1333">
        <f t="shared" si="15"/>
        <v>4.5137139613930177</v>
      </c>
      <c r="E576" s="1342"/>
    </row>
    <row r="577" spans="1:5" ht="15">
      <c r="A577" s="1285" t="s">
        <v>819</v>
      </c>
      <c r="B577" s="1344">
        <f t="shared" si="15"/>
        <v>5.2035970973667744</v>
      </c>
      <c r="C577" s="1342">
        <f t="shared" si="15"/>
        <v>5.4438297104142608</v>
      </c>
      <c r="D577" s="1333">
        <f t="shared" si="15"/>
        <v>4.5134206688673517</v>
      </c>
      <c r="E577" s="1342"/>
    </row>
    <row r="578" spans="1:5" ht="15">
      <c r="A578" s="1285" t="s">
        <v>820</v>
      </c>
      <c r="B578" s="1344">
        <f t="shared" si="15"/>
        <v>5.2054396544881865</v>
      </c>
      <c r="C578" s="1342">
        <f t="shared" si="15"/>
        <v>5.4443609673761273</v>
      </c>
      <c r="D578" s="1333">
        <f t="shared" si="15"/>
        <v>4.5129199117265761</v>
      </c>
      <c r="E578" s="1342"/>
    </row>
    <row r="579" spans="1:5" ht="15">
      <c r="A579" s="1285" t="s">
        <v>821</v>
      </c>
      <c r="B579" s="1344">
        <f t="shared" si="15"/>
        <v>3.5144756826466894</v>
      </c>
      <c r="C579" s="1342">
        <f t="shared" si="15"/>
        <v>3.256689977402405</v>
      </c>
      <c r="D579" s="1333">
        <f t="shared" si="15"/>
        <v>4.2683335567770486</v>
      </c>
      <c r="E579" s="1342"/>
    </row>
    <row r="580" spans="1:5" ht="15">
      <c r="A580" s="1285" t="s">
        <v>822</v>
      </c>
      <c r="B580" s="1344">
        <f t="shared" si="15"/>
        <v>3.5164387875354253</v>
      </c>
      <c r="C580" s="1342">
        <f t="shared" si="15"/>
        <v>3.2568318546089658</v>
      </c>
      <c r="D580" s="1333">
        <f t="shared" si="15"/>
        <v>4.268256749010213</v>
      </c>
      <c r="E580" s="1342"/>
    </row>
    <row r="581" spans="1:5" ht="15">
      <c r="A581" s="1285" t="s">
        <v>823</v>
      </c>
      <c r="B581" s="1344">
        <f t="shared" si="15"/>
        <v>3.5182688284171482</v>
      </c>
      <c r="C581" s="1342">
        <f t="shared" si="15"/>
        <v>3.2567664168582144</v>
      </c>
      <c r="D581" s="1333">
        <f t="shared" si="15"/>
        <v>4.2682300230187487</v>
      </c>
      <c r="E581" s="1342"/>
    </row>
    <row r="582" spans="1:5" ht="15">
      <c r="A582" s="1285" t="s">
        <v>824</v>
      </c>
      <c r="B582" s="1344">
        <f t="shared" si="15"/>
        <v>3.5202176395857654</v>
      </c>
      <c r="C582" s="1342">
        <f t="shared" si="15"/>
        <v>3.2567638143523148</v>
      </c>
      <c r="D582" s="1333">
        <f t="shared" si="15"/>
        <v>4.2684459249695772</v>
      </c>
      <c r="E582" s="1342"/>
    </row>
    <row r="583" spans="1:5" ht="15">
      <c r="A583" s="1285" t="s">
        <v>825</v>
      </c>
      <c r="B583" s="1344">
        <f t="shared" si="15"/>
        <v>3.521994491150382</v>
      </c>
      <c r="C583" s="1342">
        <f t="shared" si="15"/>
        <v>3.2567143162008927</v>
      </c>
      <c r="D583" s="1333">
        <f t="shared" si="15"/>
        <v>4.2680996063196863</v>
      </c>
      <c r="E583" s="1342"/>
    </row>
    <row r="584" spans="1:5" ht="15">
      <c r="A584" s="1285" t="s">
        <v>826</v>
      </c>
      <c r="B584" s="1344">
        <f t="shared" si="15"/>
        <v>3.5238302794588616</v>
      </c>
      <c r="C584" s="1342">
        <f t="shared" si="15"/>
        <v>3.2566844049537025</v>
      </c>
      <c r="D584" s="1333">
        <f t="shared" si="15"/>
        <v>4.2678946986728583</v>
      </c>
      <c r="E584" s="1342"/>
    </row>
    <row r="585" spans="1:5" ht="15">
      <c r="A585" s="1285" t="s">
        <v>827</v>
      </c>
      <c r="B585" s="1344">
        <f t="shared" si="15"/>
        <v>4.4359903856608485</v>
      </c>
      <c r="C585" s="1342">
        <f t="shared" si="15"/>
        <v>3.8315088053307855</v>
      </c>
      <c r="D585" s="1333">
        <f t="shared" si="15"/>
        <v>6.1032863849765251</v>
      </c>
      <c r="E585" s="1342"/>
    </row>
    <row r="586" spans="1:5" ht="15">
      <c r="A586" s="1285" t="s">
        <v>828</v>
      </c>
      <c r="B586" s="1344">
        <f t="shared" si="15"/>
        <v>4.4455987586568879</v>
      </c>
      <c r="C586" s="1342">
        <f t="shared" si="15"/>
        <v>3.8314362345612585</v>
      </c>
      <c r="D586" s="1333">
        <f t="shared" si="15"/>
        <v>6.1033267781055445</v>
      </c>
      <c r="E586" s="1342"/>
    </row>
    <row r="587" spans="1:5" ht="15">
      <c r="A587" s="1285" t="s">
        <v>829</v>
      </c>
      <c r="B587" s="1344">
        <f t="shared" si="15"/>
        <v>4.4553101061257649</v>
      </c>
      <c r="C587" s="1342">
        <f t="shared" si="15"/>
        <v>3.8314170644173418</v>
      </c>
      <c r="D587" s="1333">
        <f t="shared" si="15"/>
        <v>6.1032446896828629</v>
      </c>
      <c r="E587" s="1342"/>
    </row>
    <row r="588" spans="1:5" ht="15">
      <c r="A588" s="1285" t="s">
        <v>830</v>
      </c>
      <c r="B588" s="1348">
        <f>((B261/B260)-1)*100</f>
        <v>4.5451638348220857</v>
      </c>
      <c r="C588" s="1343">
        <f t="shared" si="15"/>
        <v>3.9054492414088315</v>
      </c>
      <c r="D588" s="1335">
        <f t="shared" si="15"/>
        <v>6.1987095271541559</v>
      </c>
      <c r="E588" s="1342"/>
    </row>
    <row r="589" spans="1:5" ht="15">
      <c r="A589" s="1285" t="s">
        <v>831</v>
      </c>
      <c r="B589" s="1348">
        <f t="shared" si="15"/>
        <v>6.9412155417782007</v>
      </c>
      <c r="C589" s="1343">
        <f t="shared" si="15"/>
        <v>7.5024085267946017</v>
      </c>
      <c r="D589" s="1335">
        <f t="shared" si="15"/>
        <v>5.521972749952031</v>
      </c>
      <c r="E589" s="1331"/>
    </row>
    <row r="590" spans="1:5" ht="15">
      <c r="A590" s="1285" t="s">
        <v>832</v>
      </c>
      <c r="B590" s="1344">
        <f t="shared" si="15"/>
        <v>8.6565307628243549</v>
      </c>
      <c r="C590" s="1342">
        <f t="shared" si="15"/>
        <v>10.100318766377892</v>
      </c>
      <c r="D590" s="1333">
        <f t="shared" si="15"/>
        <v>4.9365115448316121</v>
      </c>
      <c r="E590" s="1331"/>
    </row>
    <row r="591" spans="1:5" ht="15">
      <c r="A591" s="1285" t="s">
        <v>833</v>
      </c>
      <c r="B591" s="1344">
        <f t="shared" si="15"/>
        <v>8.6428993004581187</v>
      </c>
      <c r="C591" s="1342">
        <f t="shared" si="15"/>
        <v>10.036473788328394</v>
      </c>
      <c r="D591" s="1333">
        <f t="shared" si="15"/>
        <v>4.8757315144631663</v>
      </c>
      <c r="E591" s="1331"/>
    </row>
    <row r="592" spans="1:5" ht="15">
      <c r="A592" s="1285" t="s">
        <v>834</v>
      </c>
      <c r="B592" s="1344">
        <f t="shared" ref="B592:D593" si="16">((B265/B264)-1)*100</f>
        <v>8.6283013272415729</v>
      </c>
      <c r="C592" s="1342">
        <f t="shared" si="16"/>
        <v>9.9728144673227437</v>
      </c>
      <c r="D592" s="1333">
        <f t="shared" si="16"/>
        <v>4.8148935040102092</v>
      </c>
      <c r="E592" s="1331"/>
    </row>
    <row r="593" spans="1:5" ht="15">
      <c r="A593" s="1285" t="s">
        <v>835</v>
      </c>
      <c r="B593" s="1336">
        <f t="shared" si="16"/>
        <v>8.6132316021965138</v>
      </c>
      <c r="C593" s="1337">
        <f t="shared" si="16"/>
        <v>9.9098571304098613</v>
      </c>
      <c r="D593" s="1338">
        <f t="shared" si="16"/>
        <v>4.7548126474157071</v>
      </c>
      <c r="E593" s="1331"/>
    </row>
    <row r="594" spans="1:5">
      <c r="A594" s="1280" t="s">
        <v>776</v>
      </c>
    </row>
    <row r="595" spans="1:5">
      <c r="A595" s="1345" t="s">
        <v>836</v>
      </c>
      <c r="B595" s="1345"/>
      <c r="C595" s="1345"/>
      <c r="D595" s="1345"/>
      <c r="E595" s="1345"/>
    </row>
    <row r="597" spans="1:5" s="1279" customFormat="1" ht="15">
      <c r="A597" s="1346" t="s">
        <v>839</v>
      </c>
      <c r="B597" s="1277"/>
      <c r="C597" s="1277"/>
      <c r="D597" s="1277"/>
      <c r="E597" s="1277"/>
    </row>
    <row r="598" spans="1:5" ht="15">
      <c r="A598" s="1349" t="s">
        <v>840</v>
      </c>
      <c r="B598" s="1350" t="s">
        <v>1</v>
      </c>
      <c r="C598" s="1350" t="s">
        <v>766</v>
      </c>
      <c r="D598" s="1350" t="s">
        <v>767</v>
      </c>
      <c r="E598" s="1350" t="s">
        <v>841</v>
      </c>
    </row>
    <row r="599" spans="1:5" ht="15">
      <c r="A599" s="1351" t="s">
        <v>1</v>
      </c>
      <c r="B599" s="1352"/>
      <c r="C599" s="1352"/>
      <c r="D599" s="1352"/>
      <c r="E599" s="1353"/>
    </row>
    <row r="600" spans="1:5" ht="15">
      <c r="A600" s="1285">
        <v>1975</v>
      </c>
      <c r="B600" s="1303">
        <v>211812</v>
      </c>
      <c r="C600" s="1303">
        <v>155058</v>
      </c>
      <c r="D600" s="1303">
        <v>56754</v>
      </c>
      <c r="E600" s="1354">
        <v>27758</v>
      </c>
    </row>
    <row r="601" spans="1:5" ht="15">
      <c r="A601" s="1285">
        <v>1980</v>
      </c>
      <c r="B601" s="1303">
        <v>451848</v>
      </c>
      <c r="C601" s="1303">
        <v>331688</v>
      </c>
      <c r="D601" s="1355">
        <v>120160</v>
      </c>
      <c r="E601" s="1354">
        <v>29570</v>
      </c>
    </row>
    <row r="602" spans="1:5" ht="15">
      <c r="A602" s="1285">
        <v>1985</v>
      </c>
      <c r="B602" s="1303">
        <v>566036</v>
      </c>
      <c r="C602" s="1303">
        <v>380253</v>
      </c>
      <c r="D602" s="1355">
        <v>185783</v>
      </c>
      <c r="E602" s="1354">
        <v>31397</v>
      </c>
    </row>
    <row r="603" spans="1:5" ht="15">
      <c r="A603" s="1285">
        <v>1995</v>
      </c>
      <c r="B603" s="1303">
        <v>942463</v>
      </c>
      <c r="C603" s="1303">
        <v>650744</v>
      </c>
      <c r="D603" s="1355">
        <v>291719</v>
      </c>
      <c r="E603" s="1354">
        <v>35049</v>
      </c>
    </row>
    <row r="604" spans="1:5" ht="15">
      <c r="A604" s="1285">
        <v>2001</v>
      </c>
      <c r="B604" s="1303">
        <v>1170254</v>
      </c>
      <c r="C604" s="1303">
        <v>789826</v>
      </c>
      <c r="D604" s="1355">
        <v>380428</v>
      </c>
      <c r="E604" s="1354">
        <v>37193</v>
      </c>
    </row>
    <row r="605" spans="1:5" ht="15">
      <c r="A605" s="1285">
        <v>2005</v>
      </c>
      <c r="B605" s="1356">
        <v>1399484</v>
      </c>
      <c r="C605" s="1320">
        <v>926814</v>
      </c>
      <c r="D605" s="1356">
        <v>472670</v>
      </c>
      <c r="E605" s="1354">
        <v>38691</v>
      </c>
    </row>
    <row r="606" spans="1:5" ht="15">
      <c r="A606" s="1351" t="s">
        <v>773</v>
      </c>
      <c r="B606" s="1357"/>
      <c r="C606" s="1357"/>
      <c r="D606" s="1358"/>
      <c r="E606" s="1358"/>
    </row>
    <row r="607" spans="1:5" ht="15">
      <c r="A607" s="1285">
        <v>1975</v>
      </c>
      <c r="B607" s="1359">
        <v>54886</v>
      </c>
      <c r="C607" s="1303">
        <v>29238</v>
      </c>
      <c r="D607" s="1360">
        <v>25648</v>
      </c>
      <c r="E607" s="1354">
        <v>27758</v>
      </c>
    </row>
    <row r="608" spans="1:5" ht="15">
      <c r="A608" s="1285">
        <v>1980</v>
      </c>
      <c r="B608" s="1303">
        <v>90792</v>
      </c>
      <c r="C608" s="1303">
        <v>47993</v>
      </c>
      <c r="D608" s="1355">
        <v>42799</v>
      </c>
      <c r="E608" s="1354">
        <v>29570</v>
      </c>
    </row>
    <row r="609" spans="1:13" ht="15">
      <c r="A609" s="1285">
        <v>1985</v>
      </c>
      <c r="B609" s="1303">
        <v>135982</v>
      </c>
      <c r="C609" s="1303">
        <v>69975</v>
      </c>
      <c r="D609" s="1355">
        <v>66007</v>
      </c>
      <c r="E609" s="1354">
        <v>31397</v>
      </c>
    </row>
    <row r="610" spans="1:13" ht="15">
      <c r="A610" s="1285">
        <v>1995</v>
      </c>
      <c r="B610" s="1303">
        <v>222627</v>
      </c>
      <c r="C610" s="1303">
        <v>113365</v>
      </c>
      <c r="D610" s="1355">
        <v>109262</v>
      </c>
      <c r="E610" s="1354">
        <v>35049</v>
      </c>
    </row>
    <row r="611" spans="1:13" ht="15">
      <c r="A611" s="1285">
        <v>2001</v>
      </c>
      <c r="B611" s="1303">
        <v>296152</v>
      </c>
      <c r="C611" s="1303">
        <v>148982</v>
      </c>
      <c r="D611" s="1355">
        <v>147170</v>
      </c>
      <c r="E611" s="1354">
        <v>37193</v>
      </c>
    </row>
    <row r="612" spans="1:13" ht="15">
      <c r="A612" s="1285">
        <v>2005</v>
      </c>
      <c r="B612" s="1320">
        <v>350277</v>
      </c>
      <c r="C612" s="1320">
        <v>176926</v>
      </c>
      <c r="D612" s="1356">
        <v>173351</v>
      </c>
      <c r="E612" s="1354">
        <v>38691</v>
      </c>
    </row>
    <row r="613" spans="1:13" ht="15">
      <c r="A613" s="1361" t="s">
        <v>774</v>
      </c>
      <c r="B613" s="1357"/>
      <c r="C613" s="1357"/>
      <c r="D613" s="1358"/>
      <c r="E613" s="1358"/>
      <c r="H613" s="1281"/>
      <c r="I613" s="1281"/>
      <c r="J613" s="1281"/>
      <c r="K613" s="1281"/>
      <c r="L613" s="1281"/>
      <c r="M613" s="1281"/>
    </row>
    <row r="614" spans="1:13" ht="15">
      <c r="A614" s="1285">
        <v>1975</v>
      </c>
      <c r="B614" s="1359">
        <v>156926</v>
      </c>
      <c r="C614" s="1303">
        <v>125820</v>
      </c>
      <c r="D614" s="1360">
        <v>31106</v>
      </c>
      <c r="E614" s="1354">
        <v>27758</v>
      </c>
      <c r="H614" s="1281"/>
      <c r="I614" s="1281"/>
      <c r="J614" s="1281"/>
      <c r="K614" s="1281"/>
      <c r="L614" s="1281"/>
      <c r="M614" s="1281"/>
    </row>
    <row r="615" spans="1:13" ht="15">
      <c r="A615" s="1285">
        <v>1980</v>
      </c>
      <c r="B615" s="1303">
        <v>361056</v>
      </c>
      <c r="C615" s="1303">
        <v>283695</v>
      </c>
      <c r="D615" s="1355">
        <v>77361</v>
      </c>
      <c r="E615" s="1354">
        <v>29570</v>
      </c>
      <c r="H615" s="1281"/>
      <c r="I615" s="1281"/>
      <c r="J615" s="1281"/>
      <c r="K615" s="1281"/>
      <c r="L615" s="1281"/>
      <c r="M615" s="1281"/>
    </row>
    <row r="616" spans="1:13" ht="15">
      <c r="A616" s="1285">
        <v>1985</v>
      </c>
      <c r="B616" s="1303">
        <v>430054</v>
      </c>
      <c r="C616" s="1303">
        <v>310278</v>
      </c>
      <c r="D616" s="1355">
        <v>119776</v>
      </c>
      <c r="E616" s="1354">
        <v>31397</v>
      </c>
      <c r="H616" s="1281"/>
      <c r="I616" s="1281"/>
      <c r="J616" s="1281"/>
      <c r="K616" s="1281"/>
      <c r="L616" s="1281"/>
      <c r="M616" s="1281"/>
    </row>
    <row r="617" spans="1:13" ht="15">
      <c r="A617" s="1285">
        <v>1995</v>
      </c>
      <c r="B617" s="1303">
        <v>719836</v>
      </c>
      <c r="C617" s="1303">
        <v>537379</v>
      </c>
      <c r="D617" s="1355">
        <v>182457</v>
      </c>
      <c r="E617" s="1354">
        <v>35049</v>
      </c>
      <c r="H617" s="1362"/>
      <c r="I617" s="1"/>
      <c r="J617" s="1"/>
      <c r="K617" s="1"/>
      <c r="L617" s="1"/>
      <c r="M617" s="1"/>
    </row>
    <row r="618" spans="1:13" ht="15">
      <c r="A618" s="1285">
        <v>2001</v>
      </c>
      <c r="B618" s="1303">
        <v>874102</v>
      </c>
      <c r="C618" s="1303">
        <v>640844</v>
      </c>
      <c r="D618" s="1355">
        <v>233258</v>
      </c>
      <c r="E618" s="1354">
        <v>37193</v>
      </c>
      <c r="H618" s="1363"/>
      <c r="I618" s="1363"/>
      <c r="J618" s="1363"/>
      <c r="K618" s="1363"/>
      <c r="L618" s="1363"/>
      <c r="M618" s="1363"/>
    </row>
    <row r="619" spans="1:13" ht="15">
      <c r="A619" s="1285">
        <v>2005</v>
      </c>
      <c r="B619" s="1320">
        <v>1049207</v>
      </c>
      <c r="C619" s="1320">
        <v>749888</v>
      </c>
      <c r="D619" s="1356">
        <v>299319</v>
      </c>
      <c r="E619" s="1364">
        <v>38691</v>
      </c>
      <c r="H619" s="1281"/>
      <c r="I619" s="1281"/>
      <c r="J619" s="1281"/>
      <c r="K619" s="1281"/>
      <c r="L619" s="1281"/>
      <c r="M619" s="1281"/>
    </row>
    <row r="620" spans="1:13">
      <c r="A620" s="1263" t="s">
        <v>842</v>
      </c>
      <c r="H620" s="1281"/>
      <c r="I620" s="1281"/>
      <c r="J620" s="1281"/>
      <c r="K620" s="1281"/>
      <c r="L620" s="1281"/>
      <c r="M620" s="1281"/>
    </row>
    <row r="621" spans="1:13">
      <c r="A621" s="1263"/>
      <c r="H621" s="1281"/>
      <c r="I621" s="1281"/>
      <c r="J621" s="1281"/>
      <c r="K621" s="1281"/>
      <c r="L621" s="1281"/>
      <c r="M621" s="1281"/>
    </row>
    <row r="622" spans="1:13">
      <c r="A622" s="1365"/>
      <c r="B622" s="1365"/>
      <c r="C622" s="1365"/>
      <c r="D622" s="1365"/>
      <c r="E622" s="1365"/>
      <c r="F622" s="1365"/>
    </row>
    <row r="623" spans="1:13" s="1279" customFormat="1" ht="15">
      <c r="A623" s="1366" t="s">
        <v>843</v>
      </c>
      <c r="B623" s="1366"/>
      <c r="C623" s="1366"/>
      <c r="D623" s="1366"/>
      <c r="E623" s="1366"/>
      <c r="F623" s="1277"/>
      <c r="H623" s="1277"/>
      <c r="I623" s="1277"/>
    </row>
    <row r="624" spans="1:13">
      <c r="A624" s="1263" t="s">
        <v>2</v>
      </c>
      <c r="E624" s="1367"/>
      <c r="F624" s="1262"/>
      <c r="H624" s="1262"/>
      <c r="I624" s="1262"/>
    </row>
    <row r="625" spans="1:9" ht="30">
      <c r="A625" s="1368" t="s">
        <v>844</v>
      </c>
      <c r="B625" s="1350" t="s">
        <v>1</v>
      </c>
      <c r="C625" s="1350" t="s">
        <v>766</v>
      </c>
      <c r="D625" s="1350" t="s">
        <v>767</v>
      </c>
      <c r="E625" s="1367"/>
      <c r="F625" s="1262"/>
      <c r="H625" s="1262"/>
      <c r="I625" s="1262"/>
    </row>
    <row r="626" spans="1:9" ht="15">
      <c r="A626" s="1351" t="s">
        <v>1</v>
      </c>
      <c r="B626" s="1357"/>
      <c r="C626" s="1357"/>
      <c r="D626" s="1358"/>
      <c r="E626" s="1367"/>
      <c r="F626" s="1262"/>
      <c r="H626" s="1262"/>
      <c r="I626" s="1262"/>
    </row>
    <row r="627" spans="1:9" ht="15">
      <c r="A627" s="1285" t="s">
        <v>845</v>
      </c>
      <c r="B627" s="1369">
        <v>16.487814078365748</v>
      </c>
      <c r="C627" s="1369">
        <v>16.552331172225831</v>
      </c>
      <c r="D627" s="1370">
        <v>16.310820590659269</v>
      </c>
      <c r="E627" s="1367"/>
      <c r="F627" s="1262"/>
      <c r="H627" s="1262"/>
      <c r="I627" s="1262"/>
    </row>
    <row r="628" spans="1:9" ht="15">
      <c r="A628" s="1285" t="s">
        <v>846</v>
      </c>
      <c r="B628" s="1371">
        <v>4.6041498850052598</v>
      </c>
      <c r="C628" s="1371">
        <v>2.7674512038382559</v>
      </c>
      <c r="D628" s="1372">
        <v>9.0957361623223996</v>
      </c>
      <c r="E628" s="1367"/>
      <c r="F628" s="1262"/>
      <c r="H628" s="1262"/>
      <c r="I628" s="1262"/>
    </row>
    <row r="629" spans="1:9" ht="15">
      <c r="A629" s="1285" t="s">
        <v>847</v>
      </c>
      <c r="B629" s="1371">
        <v>5.2276567892536763</v>
      </c>
      <c r="C629" s="1371">
        <v>5.516644942965665</v>
      </c>
      <c r="D629" s="1372">
        <v>4.6128762564353165</v>
      </c>
      <c r="E629" s="1367"/>
      <c r="F629" s="1262"/>
      <c r="H629" s="1262"/>
      <c r="I629" s="1262"/>
    </row>
    <row r="630" spans="1:9" ht="15">
      <c r="A630" s="1285" t="s">
        <v>848</v>
      </c>
      <c r="B630" s="1371">
        <v>3.7541537669673497</v>
      </c>
      <c r="C630" s="1371">
        <v>3.3525069901523707</v>
      </c>
      <c r="D630" s="1372">
        <v>4.6237507265368682</v>
      </c>
      <c r="E630" s="1367"/>
      <c r="F630" s="1262"/>
      <c r="H630" s="1262"/>
      <c r="I630" s="1262"/>
    </row>
    <row r="631" spans="1:9" ht="15">
      <c r="A631" s="1285" t="s">
        <v>849</v>
      </c>
      <c r="B631" s="1373">
        <v>4.4550090866545045</v>
      </c>
      <c r="C631" s="1373">
        <v>3.97400711579039</v>
      </c>
      <c r="D631" s="1374">
        <v>5.4322444779089984</v>
      </c>
      <c r="E631" s="1367"/>
      <c r="F631" s="1262"/>
      <c r="H631" s="1262"/>
      <c r="I631" s="1262"/>
    </row>
    <row r="632" spans="1:9" ht="15">
      <c r="A632" s="1351" t="s">
        <v>773</v>
      </c>
      <c r="B632" s="1357"/>
      <c r="C632" s="1357"/>
      <c r="D632" s="1358"/>
      <c r="E632" s="1367"/>
      <c r="F632" s="1262"/>
      <c r="H632" s="1262"/>
      <c r="I632" s="1262"/>
    </row>
    <row r="633" spans="1:9" ht="15">
      <c r="A633" s="1285" t="s">
        <v>845</v>
      </c>
      <c r="B633" s="1369">
        <v>10.670238205498904</v>
      </c>
      <c r="C633" s="1369">
        <v>10.498116813715864</v>
      </c>
      <c r="D633" s="1370">
        <v>10.865166056476184</v>
      </c>
      <c r="E633" s="1367"/>
      <c r="F633" s="1262"/>
      <c r="H633" s="1262"/>
      <c r="I633" s="1262"/>
    </row>
    <row r="634" spans="1:9" ht="15">
      <c r="A634" s="1285" t="s">
        <v>846</v>
      </c>
      <c r="B634" s="1371">
        <v>8.4047617078102164</v>
      </c>
      <c r="C634" s="1371">
        <v>7.8244241428150785</v>
      </c>
      <c r="D634" s="1372">
        <v>9.0410638370552299</v>
      </c>
      <c r="E634" s="1367"/>
      <c r="F634" s="1262"/>
      <c r="H634" s="1262"/>
      <c r="I634" s="1262"/>
    </row>
    <row r="635" spans="1:9" ht="15">
      <c r="A635" s="1285" t="s">
        <v>847</v>
      </c>
      <c r="B635" s="1371">
        <v>5.05044974896105</v>
      </c>
      <c r="C635" s="1371">
        <v>4.9402593980746534</v>
      </c>
      <c r="D635" s="1372">
        <v>5.1661386366818718</v>
      </c>
      <c r="E635" s="1367"/>
      <c r="F635" s="1262"/>
      <c r="H635" s="1262"/>
      <c r="I635" s="1262"/>
    </row>
    <row r="636" spans="1:9" ht="15">
      <c r="A636" s="1285" t="s">
        <v>848</v>
      </c>
      <c r="B636" s="1371">
        <v>4.97824822425319</v>
      </c>
      <c r="C636" s="1371">
        <v>4.7611110084324393</v>
      </c>
      <c r="D636" s="1372">
        <v>5.2012491742048361</v>
      </c>
      <c r="E636" s="1367"/>
      <c r="F636" s="1262"/>
      <c r="H636" s="1262"/>
      <c r="I636" s="1262"/>
    </row>
    <row r="637" spans="1:9" ht="15">
      <c r="A637" s="1285" t="s">
        <v>849</v>
      </c>
      <c r="B637" s="1373">
        <v>4.1746238033435912</v>
      </c>
      <c r="C637" s="1373">
        <v>4.2775935652296093</v>
      </c>
      <c r="D637" s="1374">
        <v>4.0700634559089233</v>
      </c>
      <c r="E637" s="1367"/>
      <c r="F637" s="1262"/>
      <c r="H637" s="1262"/>
      <c r="I637" s="1262"/>
    </row>
    <row r="638" spans="1:9" ht="30">
      <c r="A638" s="1351" t="s">
        <v>774</v>
      </c>
      <c r="B638" s="1357"/>
      <c r="C638" s="1357"/>
      <c r="D638" s="1358"/>
      <c r="E638" s="1367"/>
      <c r="F638" s="1262"/>
      <c r="H638" s="1262"/>
      <c r="I638" s="1262"/>
    </row>
    <row r="639" spans="1:9" ht="15">
      <c r="A639" s="1285" t="s">
        <v>845</v>
      </c>
      <c r="B639" s="1369">
        <v>18.27560703829554</v>
      </c>
      <c r="C639" s="1369">
        <v>17.795054828378177</v>
      </c>
      <c r="D639" s="1370">
        <v>20.144344208244735</v>
      </c>
      <c r="E639" s="1367"/>
      <c r="F639" s="1262"/>
      <c r="H639" s="1262"/>
      <c r="I639" s="1262"/>
    </row>
    <row r="640" spans="1:9" ht="15">
      <c r="A640" s="1285" t="s">
        <v>846</v>
      </c>
      <c r="B640" s="1371">
        <v>3.5554730719932648</v>
      </c>
      <c r="C640" s="1371">
        <v>1.8055240511399617</v>
      </c>
      <c r="D640" s="1372">
        <v>9.1259358491912579</v>
      </c>
      <c r="E640" s="1367"/>
      <c r="F640" s="1262"/>
      <c r="H640" s="1262"/>
      <c r="I640" s="1262"/>
    </row>
    <row r="641" spans="1:15" ht="15">
      <c r="A641" s="1285" t="s">
        <v>847</v>
      </c>
      <c r="B641" s="1371">
        <v>5.2831343510184814</v>
      </c>
      <c r="C641" s="1371">
        <v>5.6428010639690829</v>
      </c>
      <c r="D641" s="1372">
        <v>4.2963384865813747</v>
      </c>
      <c r="E641" s="1367"/>
      <c r="F641" s="1262"/>
      <c r="H641" s="1262"/>
      <c r="I641" s="1262"/>
    </row>
    <row r="642" spans="1:15" ht="15">
      <c r="A642" s="1285" t="s">
        <v>848</v>
      </c>
      <c r="B642" s="1371">
        <v>3.3609057915672036</v>
      </c>
      <c r="C642" s="1371">
        <v>3.0430546511854173</v>
      </c>
      <c r="D642" s="1372">
        <v>4.2703415037985248</v>
      </c>
      <c r="E642" s="1367"/>
      <c r="F642" s="1262"/>
      <c r="H642" s="1262"/>
      <c r="I642" s="1262"/>
    </row>
    <row r="643" spans="1:15" ht="15">
      <c r="A643" s="1285" t="s">
        <v>849</v>
      </c>
      <c r="B643" s="1373">
        <v>4.5494779118993245</v>
      </c>
      <c r="C643" s="1373">
        <v>3.9030343601221373</v>
      </c>
      <c r="D643" s="1374">
        <v>6.2643605299376848</v>
      </c>
      <c r="E643" s="1367"/>
      <c r="F643" s="1262"/>
      <c r="H643" s="1262"/>
      <c r="I643" s="1262"/>
    </row>
    <row r="644" spans="1:15">
      <c r="A644" s="1280" t="s">
        <v>770</v>
      </c>
      <c r="E644" s="1367"/>
      <c r="F644" s="1262"/>
      <c r="H644" s="1262"/>
      <c r="I644" s="1262"/>
    </row>
    <row r="645" spans="1:15">
      <c r="A645" s="1345" t="s">
        <v>850</v>
      </c>
      <c r="B645" s="1345"/>
      <c r="C645" s="1345"/>
      <c r="D645" s="1345"/>
      <c r="E645" s="1345"/>
      <c r="F645" s="1262"/>
      <c r="H645" s="1262"/>
      <c r="I645" s="1262"/>
    </row>
    <row r="646" spans="1:15">
      <c r="A646" s="1367"/>
      <c r="B646" s="1367"/>
      <c r="C646" s="1367"/>
      <c r="D646" s="1367"/>
      <c r="E646" s="1367"/>
      <c r="F646" s="1262"/>
      <c r="H646" s="1262"/>
      <c r="I646" s="1262"/>
    </row>
    <row r="647" spans="1:15" s="1279" customFormat="1" ht="15">
      <c r="A647" s="1366" t="s">
        <v>851</v>
      </c>
      <c r="B647" s="1366"/>
      <c r="C647" s="1366"/>
      <c r="D647" s="1366"/>
      <c r="E647" s="1366"/>
    </row>
    <row r="648" spans="1:15">
      <c r="A648" s="1280" t="s">
        <v>765</v>
      </c>
    </row>
    <row r="649" spans="1:15" ht="15">
      <c r="A649" s="1375" t="s">
        <v>0</v>
      </c>
      <c r="B649" s="1376" t="s">
        <v>852</v>
      </c>
      <c r="C649" s="1292"/>
      <c r="D649" s="1292"/>
      <c r="E649" s="1377"/>
    </row>
    <row r="650" spans="1:15" ht="30">
      <c r="A650" s="1378" t="s">
        <v>853</v>
      </c>
      <c r="B650" s="1379" t="s">
        <v>1</v>
      </c>
      <c r="C650" s="1380" t="s">
        <v>854</v>
      </c>
      <c r="D650" s="1380" t="s">
        <v>855</v>
      </c>
      <c r="E650" s="1379" t="s">
        <v>856</v>
      </c>
    </row>
    <row r="651" spans="1:15" ht="15">
      <c r="A651" s="1306"/>
      <c r="B651" s="1291"/>
      <c r="C651" s="1291">
        <v>1975</v>
      </c>
      <c r="D651" s="1291"/>
      <c r="E651" s="1381"/>
      <c r="F651" s="1281"/>
      <c r="K651" s="1281"/>
      <c r="L651" s="1281"/>
    </row>
    <row r="652" spans="1:15" ht="15">
      <c r="A652" s="1382" t="s">
        <v>1</v>
      </c>
      <c r="B652" s="1383">
        <f>[1]Summary!AQ4</f>
        <v>196539</v>
      </c>
      <c r="C652" s="1384">
        <f>C655+C656</f>
        <v>50294</v>
      </c>
      <c r="D652" s="1384">
        <f>D655+D656</f>
        <v>143946</v>
      </c>
      <c r="E652" s="1385">
        <f>E655+E656</f>
        <v>2299</v>
      </c>
      <c r="F652" s="1281"/>
      <c r="K652" s="1281"/>
      <c r="L652" s="1386"/>
      <c r="M652" s="1386"/>
      <c r="N652" s="1386"/>
      <c r="O652" s="1386"/>
    </row>
    <row r="653" spans="1:15" ht="15">
      <c r="A653" s="1387" t="s">
        <v>857</v>
      </c>
      <c r="B653" s="1388">
        <f>[1]Summary!AQ47</f>
        <v>52055</v>
      </c>
      <c r="C653" s="1388">
        <f>SUM([1]Summary!E47:G47)+SUM([1]Summary!X47:Z47)</f>
        <v>24889</v>
      </c>
      <c r="D653" s="1388">
        <f>SUM([1]Summary!H47:Q47)+SUM([1]Summary!AA47:AJ47)</f>
        <v>25427</v>
      </c>
      <c r="E653" s="1311">
        <f>SUM([1]Summary!R47:U47)+SUM([1]Summary!AK47:AN47)</f>
        <v>1739</v>
      </c>
      <c r="F653" s="1281"/>
      <c r="K653" s="1281"/>
      <c r="L653" s="1386"/>
      <c r="M653" s="1386"/>
      <c r="N653" s="1386"/>
      <c r="O653" s="1386"/>
    </row>
    <row r="654" spans="1:15" ht="15">
      <c r="A654" s="1387" t="s">
        <v>858</v>
      </c>
      <c r="B654" s="1313">
        <f>[1]Summary!AQ90</f>
        <v>144484</v>
      </c>
      <c r="C654" s="1314">
        <f>C652-C653</f>
        <v>25405</v>
      </c>
      <c r="D654" s="1314">
        <f>D652-D653</f>
        <v>118519</v>
      </c>
      <c r="E654" s="1315">
        <f>E652-E653</f>
        <v>560</v>
      </c>
      <c r="F654" s="1281"/>
      <c r="K654" s="1281"/>
      <c r="L654" s="1386"/>
      <c r="M654" s="1386"/>
      <c r="N654" s="1386"/>
      <c r="O654" s="1386"/>
    </row>
    <row r="655" spans="1:15" ht="15">
      <c r="A655" s="1387" t="s">
        <v>766</v>
      </c>
      <c r="B655" s="1388">
        <f>SUM(C655:E655)</f>
        <v>143921</v>
      </c>
      <c r="C655" s="1388">
        <f>SUM([1]Summary!E4:G4)</f>
        <v>26762</v>
      </c>
      <c r="D655" s="1388">
        <f>SUM([1]Summary!H4:Q4)</f>
        <v>115969</v>
      </c>
      <c r="E655" s="1311">
        <f>SUM([1]Summary!R4:U4)</f>
        <v>1190</v>
      </c>
      <c r="F655" s="1281"/>
      <c r="K655" s="1281"/>
      <c r="L655" s="1386"/>
      <c r="M655" s="1386"/>
      <c r="N655" s="1386"/>
      <c r="O655" s="1386"/>
    </row>
    <row r="656" spans="1:15" ht="15">
      <c r="A656" s="1389" t="s">
        <v>767</v>
      </c>
      <c r="B656" s="1388">
        <f>SUM(C656:E656)</f>
        <v>52618</v>
      </c>
      <c r="C656" s="1388">
        <f>SUM([1]Summary!X4:Z4)</f>
        <v>23532</v>
      </c>
      <c r="D656" s="1388">
        <f>SUM([1]Summary!AA4:AJ4)</f>
        <v>27977</v>
      </c>
      <c r="E656" s="1315">
        <f>SUM([1]Summary!AK4:AN4)</f>
        <v>1109</v>
      </c>
      <c r="F656" s="1281"/>
      <c r="K656" s="1281"/>
      <c r="L656" s="1386"/>
      <c r="M656" s="1386"/>
      <c r="N656" s="1386"/>
      <c r="O656" s="1386"/>
    </row>
    <row r="657" spans="1:15" ht="15">
      <c r="A657" s="1306"/>
      <c r="B657" s="1291"/>
      <c r="C657" s="1291">
        <v>1980</v>
      </c>
      <c r="D657" s="1291"/>
      <c r="E657" s="1381"/>
      <c r="F657" s="1281"/>
      <c r="K657" s="1281"/>
      <c r="L657" s="1386"/>
      <c r="M657" s="1386"/>
      <c r="N657" s="1386"/>
      <c r="O657" s="1386"/>
    </row>
    <row r="658" spans="1:15" ht="15">
      <c r="A658" s="1382" t="s">
        <v>1</v>
      </c>
      <c r="B658" s="1390">
        <f>[1]Summary!AQ9</f>
        <v>420456</v>
      </c>
      <c r="C658" s="1391">
        <f>C661+C662</f>
        <v>105083</v>
      </c>
      <c r="D658" s="1391">
        <f>D661+D662</f>
        <v>311954</v>
      </c>
      <c r="E658" s="1392">
        <f>E661+E662</f>
        <v>3419</v>
      </c>
      <c r="F658" s="1281"/>
      <c r="K658" s="1281"/>
      <c r="L658" s="1386"/>
      <c r="M658" s="1386"/>
      <c r="N658" s="1386"/>
      <c r="O658" s="1386"/>
    </row>
    <row r="659" spans="1:15" ht="15">
      <c r="A659" s="1387" t="s">
        <v>857</v>
      </c>
      <c r="B659" s="1388">
        <f>[1]Summary!AQ52</f>
        <v>86799</v>
      </c>
      <c r="C659" s="1388">
        <f>SUM([1]Summary!E52:G52)+SUM([1]Summary!X52:Z52)</f>
        <v>44408</v>
      </c>
      <c r="D659" s="1388">
        <f>SUM([1]Summary!H52:Q52)+SUM([1]Summary!AA52:AJ52)</f>
        <v>40035</v>
      </c>
      <c r="E659" s="1311">
        <f>SUM([1]Summary!R52:U52)+SUM([1]Summary!AK52:AN52)</f>
        <v>2356</v>
      </c>
      <c r="F659" s="1281"/>
      <c r="K659" s="1281"/>
      <c r="L659" s="1386"/>
      <c r="M659" s="1386"/>
      <c r="N659" s="1386"/>
      <c r="O659" s="1386"/>
    </row>
    <row r="660" spans="1:15" ht="15">
      <c r="A660" s="1387" t="s">
        <v>858</v>
      </c>
      <c r="B660" s="1313">
        <f>[1]Summary!AQ95</f>
        <v>333657</v>
      </c>
      <c r="C660" s="1314">
        <f>C658-C659</f>
        <v>60675</v>
      </c>
      <c r="D660" s="1314">
        <f>D658-D659</f>
        <v>271919</v>
      </c>
      <c r="E660" s="1315">
        <f>E658-E659</f>
        <v>1063</v>
      </c>
      <c r="F660" s="1281"/>
      <c r="K660" s="1281"/>
      <c r="L660" s="1386"/>
      <c r="M660" s="1386"/>
      <c r="N660" s="1386"/>
      <c r="O660" s="1386"/>
    </row>
    <row r="661" spans="1:15" ht="15">
      <c r="A661" s="1387" t="s">
        <v>766</v>
      </c>
      <c r="B661" s="1388">
        <f>SUM(C661:E661)</f>
        <v>308371</v>
      </c>
      <c r="C661" s="1388">
        <f>SUM([1]Summary!E9:G9)</f>
        <v>54722</v>
      </c>
      <c r="D661" s="1388">
        <f>SUM([1]Summary!H9:Q9)</f>
        <v>251795</v>
      </c>
      <c r="E661" s="1311">
        <f>SUM([1]Summary!R9:U9)</f>
        <v>1854</v>
      </c>
      <c r="F661" s="1281"/>
      <c r="K661" s="1281"/>
      <c r="L661" s="1386"/>
      <c r="M661" s="1386"/>
      <c r="N661" s="1386"/>
      <c r="O661" s="1386"/>
    </row>
    <row r="662" spans="1:15" ht="15">
      <c r="A662" s="1389" t="s">
        <v>767</v>
      </c>
      <c r="B662" s="1388">
        <f>SUM(C662:E662)</f>
        <v>112085</v>
      </c>
      <c r="C662" s="1388">
        <f>SUM([1]Summary!X9:Z9)</f>
        <v>50361</v>
      </c>
      <c r="D662" s="1388">
        <f>SUM([1]Summary!AA9:AJ9)</f>
        <v>60159</v>
      </c>
      <c r="E662" s="1315">
        <f>SUM([1]Summary!AK9:AN9)</f>
        <v>1565</v>
      </c>
      <c r="F662" s="1281"/>
      <c r="K662" s="1281"/>
      <c r="L662" s="1386"/>
      <c r="M662" s="1386"/>
      <c r="N662" s="1386"/>
      <c r="O662" s="1386"/>
    </row>
    <row r="663" spans="1:15" ht="15">
      <c r="A663" s="1306"/>
      <c r="B663" s="1291"/>
      <c r="C663" s="1291">
        <v>1985</v>
      </c>
      <c r="D663" s="1291"/>
      <c r="E663" s="1381"/>
      <c r="F663" s="1281"/>
      <c r="K663" s="1281"/>
      <c r="L663" s="1386"/>
      <c r="M663" s="1386"/>
      <c r="N663" s="1386"/>
      <c r="O663" s="1386"/>
    </row>
    <row r="664" spans="1:15" ht="15">
      <c r="A664" s="1382" t="s">
        <v>1</v>
      </c>
      <c r="B664" s="1390">
        <f>[1]Summary!AQ14</f>
        <v>553668</v>
      </c>
      <c r="C664" s="1391">
        <f>C667+C668</f>
        <v>166136</v>
      </c>
      <c r="D664" s="1391">
        <f>D667+D668</f>
        <v>382852</v>
      </c>
      <c r="E664" s="1392">
        <f>E667+E668</f>
        <v>4680</v>
      </c>
      <c r="F664" s="1281"/>
      <c r="K664" s="1281"/>
      <c r="L664" s="1386"/>
      <c r="M664" s="1386"/>
      <c r="N664" s="1386"/>
      <c r="O664" s="1386"/>
    </row>
    <row r="665" spans="1:15" ht="15">
      <c r="A665" s="1387" t="s">
        <v>857</v>
      </c>
      <c r="B665" s="1388">
        <f>[1]Summary!AQ57</f>
        <v>130434</v>
      </c>
      <c r="C665" s="1388">
        <f>SUM([1]Summary!E57:G57)+SUM([1]Summary!X57:Z57)</f>
        <v>68447</v>
      </c>
      <c r="D665" s="1388">
        <f>SUM([1]Summary!H57:Q57)+SUM([1]Summary!AA57:AJ57)</f>
        <v>58785</v>
      </c>
      <c r="E665" s="1311">
        <f>SUM([1]Summary!R57:U57)+SUM([1]Summary!AK57:AN57)</f>
        <v>3202</v>
      </c>
      <c r="F665" s="1281"/>
      <c r="K665" s="1281"/>
      <c r="L665" s="1386"/>
      <c r="M665" s="1386"/>
      <c r="N665" s="1386"/>
      <c r="O665" s="1386"/>
    </row>
    <row r="666" spans="1:15" ht="15">
      <c r="A666" s="1387" t="s">
        <v>858</v>
      </c>
      <c r="B666" s="1313">
        <f>[1]Summary!AQ100</f>
        <v>423234</v>
      </c>
      <c r="C666" s="1314">
        <f>C664-C665</f>
        <v>97689</v>
      </c>
      <c r="D666" s="1314">
        <f>D664-D665</f>
        <v>324067</v>
      </c>
      <c r="E666" s="1315">
        <f>E664-E665</f>
        <v>1478</v>
      </c>
      <c r="F666" s="1281"/>
      <c r="K666" s="1281"/>
      <c r="L666" s="1386"/>
      <c r="M666" s="1386"/>
      <c r="N666" s="1386"/>
      <c r="O666" s="1386"/>
    </row>
    <row r="667" spans="1:15" ht="15">
      <c r="A667" s="1387" t="s">
        <v>766</v>
      </c>
      <c r="B667" s="1388">
        <f>SUM(C667:E667)</f>
        <v>375371</v>
      </c>
      <c r="C667" s="1388">
        <f>SUM([1]Summary!E14:G14)</f>
        <v>86873</v>
      </c>
      <c r="D667" s="1388">
        <f>SUM([1]Summary!H14:Q14)</f>
        <v>286101</v>
      </c>
      <c r="E667" s="1311">
        <f>SUM([1]Summary!R14:U14)</f>
        <v>2397</v>
      </c>
      <c r="F667" s="1281"/>
      <c r="K667" s="1281"/>
      <c r="L667" s="1386"/>
      <c r="M667" s="1386"/>
      <c r="N667" s="1386"/>
      <c r="O667" s="1386"/>
    </row>
    <row r="668" spans="1:15" ht="15">
      <c r="A668" s="1389" t="s">
        <v>767</v>
      </c>
      <c r="B668" s="1388">
        <f>SUM(C668:E668)</f>
        <v>178297</v>
      </c>
      <c r="C668" s="1388">
        <f>SUM([1]Summary!X14:Z14)</f>
        <v>79263</v>
      </c>
      <c r="D668" s="1388">
        <f>SUM([1]Summary!AA14:AJ14)</f>
        <v>96751</v>
      </c>
      <c r="E668" s="1315">
        <f>SUM([1]Summary!AK14:AN14)</f>
        <v>2283</v>
      </c>
      <c r="F668" s="1281"/>
      <c r="K668" s="1281"/>
      <c r="L668" s="1386"/>
      <c r="M668" s="1386"/>
      <c r="N668" s="1386"/>
      <c r="O668" s="1386"/>
    </row>
    <row r="669" spans="1:15" ht="15">
      <c r="A669" s="1306"/>
      <c r="B669" s="1291"/>
      <c r="C669" s="1291">
        <v>1995</v>
      </c>
      <c r="D669" s="1291"/>
      <c r="E669" s="1381"/>
      <c r="F669" s="1281"/>
      <c r="K669" s="1281"/>
      <c r="L669" s="1386"/>
      <c r="M669" s="1386"/>
      <c r="N669" s="1386"/>
      <c r="O669" s="1386"/>
    </row>
    <row r="670" spans="1:15" ht="15">
      <c r="A670" s="1382" t="s">
        <v>1</v>
      </c>
      <c r="B670" s="1390">
        <f>[1]Summary!AQ24</f>
        <v>920270</v>
      </c>
      <c r="C670" s="1391">
        <f>C673+C674</f>
        <v>237650</v>
      </c>
      <c r="D670" s="1391">
        <f>D673+D674</f>
        <v>674904</v>
      </c>
      <c r="E670" s="1392">
        <f>E673+E674</f>
        <v>7716</v>
      </c>
      <c r="F670" s="1281"/>
      <c r="K670" s="1281"/>
      <c r="L670" s="1386"/>
      <c r="M670" s="1386"/>
      <c r="N670" s="1386"/>
      <c r="O670" s="1386"/>
    </row>
    <row r="671" spans="1:15" ht="15">
      <c r="A671" s="1387" t="s">
        <v>857</v>
      </c>
      <c r="B671" s="1388">
        <f>[1]Summary!AQ67</f>
        <v>217748</v>
      </c>
      <c r="C671" s="1388">
        <f>SUM([1]Summary!E67:G67)+SUM([1]Summary!X67:Z67)</f>
        <v>98377</v>
      </c>
      <c r="D671" s="1388">
        <f>SUM([1]Summary!H67:Q67)+SUM([1]Summary!AA67:AJ67)</f>
        <v>114521</v>
      </c>
      <c r="E671" s="1311">
        <f>SUM([1]Summary!R67:U67)+SUM([1]Summary!AK67:AN67)</f>
        <v>4850</v>
      </c>
      <c r="F671" s="1281"/>
      <c r="K671" s="1281"/>
      <c r="L671" s="1386"/>
      <c r="M671" s="1386"/>
      <c r="N671" s="1386"/>
      <c r="O671" s="1386"/>
    </row>
    <row r="672" spans="1:15" ht="15">
      <c r="A672" s="1387" t="s">
        <v>858</v>
      </c>
      <c r="B672" s="1313">
        <f>[1]Summary!AQ110</f>
        <v>702522</v>
      </c>
      <c r="C672" s="1314">
        <f>C670-C671</f>
        <v>139273</v>
      </c>
      <c r="D672" s="1314">
        <f>D670-D671</f>
        <v>560383</v>
      </c>
      <c r="E672" s="1315">
        <f>E670-E671</f>
        <v>2866</v>
      </c>
      <c r="F672" s="1281"/>
      <c r="K672" s="1281"/>
      <c r="L672" s="1386"/>
      <c r="M672" s="1386"/>
      <c r="N672" s="1386"/>
      <c r="O672" s="1386"/>
    </row>
    <row r="673" spans="1:15" ht="15">
      <c r="A673" s="1387" t="s">
        <v>766</v>
      </c>
      <c r="B673" s="1388">
        <f>SUM(C673:E673)</f>
        <v>634438</v>
      </c>
      <c r="C673" s="1388">
        <f>SUM([1]Summary!E24:G24)</f>
        <v>122630</v>
      </c>
      <c r="D673" s="1388">
        <f>SUM([1]Summary!H24:Q24)</f>
        <v>507762</v>
      </c>
      <c r="E673" s="1311">
        <f>SUM([1]Summary!R24:U24)</f>
        <v>4046</v>
      </c>
      <c r="F673" s="1281"/>
      <c r="K673" s="1281"/>
      <c r="L673" s="1386"/>
      <c r="M673" s="1386"/>
      <c r="N673" s="1386"/>
      <c r="O673" s="1386"/>
    </row>
    <row r="674" spans="1:15" ht="15">
      <c r="A674" s="1389" t="s">
        <v>767</v>
      </c>
      <c r="B674" s="1388">
        <f>SUM(C674:E674)</f>
        <v>285832</v>
      </c>
      <c r="C674" s="1388">
        <f>SUM([1]Summary!X24:Z24)</f>
        <v>115020</v>
      </c>
      <c r="D674" s="1388">
        <f>SUM([1]Summary!AA24:AJ24)</f>
        <v>167142</v>
      </c>
      <c r="E674" s="1315">
        <f>SUM([1]Summary!AK24:AN24)</f>
        <v>3670</v>
      </c>
      <c r="F674" s="1281"/>
      <c r="K674" s="1281"/>
      <c r="L674" s="1386"/>
      <c r="M674" s="1386"/>
      <c r="N674" s="1386"/>
      <c r="O674" s="1386"/>
    </row>
    <row r="675" spans="1:15" ht="15">
      <c r="A675" s="1306"/>
      <c r="B675" s="1291"/>
      <c r="C675" s="1291">
        <v>2001</v>
      </c>
      <c r="D675" s="1291"/>
      <c r="E675" s="1381"/>
      <c r="F675" s="1281"/>
      <c r="K675" s="1281"/>
      <c r="L675" s="1386"/>
      <c r="M675" s="1386"/>
      <c r="N675" s="1386"/>
      <c r="O675" s="1386"/>
    </row>
    <row r="676" spans="1:15" ht="15">
      <c r="A676" s="1382" t="s">
        <v>1</v>
      </c>
      <c r="B676" s="1390">
        <f>[1]Summary!AQ30</f>
        <v>1155964</v>
      </c>
      <c r="C676" s="1391">
        <f>C679+C680</f>
        <v>269389</v>
      </c>
      <c r="D676" s="1391">
        <f>D679+D680</f>
        <v>877940</v>
      </c>
      <c r="E676" s="1392">
        <f>E679+E680</f>
        <v>8635</v>
      </c>
      <c r="F676" s="1281"/>
      <c r="K676" s="1281"/>
      <c r="L676" s="1386"/>
      <c r="M676" s="1386"/>
      <c r="N676" s="1386"/>
      <c r="O676" s="1386"/>
    </row>
    <row r="677" spans="1:15" ht="15">
      <c r="A677" s="1387" t="s">
        <v>857</v>
      </c>
      <c r="B677" s="1388">
        <f>[1]Summary!AQ73</f>
        <v>291421</v>
      </c>
      <c r="C677" s="1388">
        <f>SUM([1]Summary!E73:G73)+SUM([1]Summary!X73:Z73)</f>
        <v>117670</v>
      </c>
      <c r="D677" s="1388">
        <f>SUM([1]Summary!H73:Q73)+SUM([1]Summary!AA73:AJ73)</f>
        <v>168279</v>
      </c>
      <c r="E677" s="1311">
        <f>SUM([1]Summary!R73:U73)+SUM([1]Summary!AK73:AN73)</f>
        <v>5472</v>
      </c>
      <c r="F677" s="1281"/>
      <c r="K677" s="1281"/>
      <c r="L677" s="1386"/>
      <c r="M677" s="1386"/>
      <c r="N677" s="1386"/>
      <c r="O677" s="1386"/>
    </row>
    <row r="678" spans="1:15" ht="15">
      <c r="A678" s="1387" t="s">
        <v>858</v>
      </c>
      <c r="B678" s="1313">
        <f>[1]Summary!AQ116</f>
        <v>864543</v>
      </c>
      <c r="C678" s="1314">
        <f>C676-C677</f>
        <v>151719</v>
      </c>
      <c r="D678" s="1314">
        <f>D676-D677</f>
        <v>709661</v>
      </c>
      <c r="E678" s="1315">
        <f>E676-E677</f>
        <v>3163</v>
      </c>
      <c r="F678" s="1281"/>
      <c r="K678" s="1281"/>
      <c r="L678" s="1386"/>
      <c r="M678" s="1386"/>
      <c r="N678" s="1386"/>
      <c r="O678" s="1386"/>
    </row>
    <row r="679" spans="1:15" ht="15">
      <c r="A679" s="1387" t="s">
        <v>766</v>
      </c>
      <c r="B679" s="1388">
        <f>SUM(C679:E679)</f>
        <v>781209</v>
      </c>
      <c r="C679" s="1388">
        <f>SUM([1]Summary!E30:G30)</f>
        <v>140447</v>
      </c>
      <c r="D679" s="1388">
        <f>SUM([1]Summary!H30:Q30)</f>
        <v>635759</v>
      </c>
      <c r="E679" s="1311">
        <f>SUM([1]Summary!R30:U30)</f>
        <v>5003</v>
      </c>
      <c r="F679" s="1281"/>
      <c r="K679" s="1281"/>
      <c r="L679" s="1386"/>
      <c r="M679" s="1386"/>
      <c r="N679" s="1386"/>
      <c r="O679" s="1386"/>
    </row>
    <row r="680" spans="1:15" ht="15">
      <c r="A680" s="1389" t="s">
        <v>767</v>
      </c>
      <c r="B680" s="1388">
        <f>SUM(C680:E680)</f>
        <v>374755</v>
      </c>
      <c r="C680" s="1388">
        <f>SUM([1]Summary!X30:Z30)</f>
        <v>128942</v>
      </c>
      <c r="D680" s="1388">
        <f>SUM([1]Summary!AA30:AJ30)</f>
        <v>242181</v>
      </c>
      <c r="E680" s="1315">
        <f>SUM([1]Summary!AK30:AN30)</f>
        <v>3632</v>
      </c>
      <c r="F680" s="1281"/>
      <c r="K680" s="1281"/>
      <c r="L680" s="1386"/>
      <c r="M680" s="1386"/>
      <c r="N680" s="1386"/>
      <c r="O680" s="1386"/>
    </row>
    <row r="681" spans="1:15" ht="15">
      <c r="A681" s="1306"/>
      <c r="B681" s="1291"/>
      <c r="C681" s="1291">
        <v>2005</v>
      </c>
      <c r="D681" s="1291"/>
      <c r="E681" s="1381"/>
      <c r="F681" s="1281"/>
      <c r="K681" s="1281"/>
      <c r="L681" s="1386"/>
      <c r="M681" s="1386"/>
      <c r="N681" s="1386"/>
      <c r="O681" s="1386"/>
    </row>
    <row r="682" spans="1:15" ht="15">
      <c r="A682" s="1382" t="s">
        <v>1</v>
      </c>
      <c r="B682" s="1390">
        <v>1374169</v>
      </c>
      <c r="C682" s="1391">
        <v>302954</v>
      </c>
      <c r="D682" s="1391">
        <v>1059505</v>
      </c>
      <c r="E682" s="1392">
        <v>11710</v>
      </c>
      <c r="F682" s="1281"/>
      <c r="K682" s="1281"/>
      <c r="L682" s="1386"/>
      <c r="M682" s="1386"/>
      <c r="N682" s="1386"/>
      <c r="O682" s="1386"/>
    </row>
    <row r="683" spans="1:15" ht="15">
      <c r="A683" s="1387" t="s">
        <v>857</v>
      </c>
      <c r="B683" s="1388">
        <v>344350</v>
      </c>
      <c r="C683" s="1388">
        <v>135593</v>
      </c>
      <c r="D683" s="1388">
        <v>201145</v>
      </c>
      <c r="E683" s="1311">
        <v>7612</v>
      </c>
      <c r="F683" s="1281"/>
      <c r="K683" s="1393"/>
      <c r="L683" s="1386"/>
      <c r="M683" s="1386"/>
      <c r="N683" s="1386"/>
      <c r="O683" s="1386"/>
    </row>
    <row r="684" spans="1:15" ht="15">
      <c r="A684" s="1387" t="s">
        <v>858</v>
      </c>
      <c r="B684" s="1313">
        <v>1029819</v>
      </c>
      <c r="C684" s="1314">
        <v>167361</v>
      </c>
      <c r="D684" s="1314">
        <v>858360</v>
      </c>
      <c r="E684" s="1315">
        <v>4098</v>
      </c>
      <c r="F684" s="1281"/>
      <c r="K684" s="1281"/>
      <c r="L684" s="1386"/>
      <c r="M684" s="1386"/>
      <c r="N684" s="1386"/>
      <c r="O684" s="1386"/>
    </row>
    <row r="685" spans="1:15" ht="15">
      <c r="A685" s="1387" t="s">
        <v>766</v>
      </c>
      <c r="B685" s="1388">
        <v>911864</v>
      </c>
      <c r="C685" s="1388">
        <v>156423</v>
      </c>
      <c r="D685" s="1388">
        <v>748814</v>
      </c>
      <c r="E685" s="1311">
        <v>6627</v>
      </c>
      <c r="F685" s="1281"/>
      <c r="K685" s="1281"/>
      <c r="L685" s="1386"/>
      <c r="M685" s="1386"/>
      <c r="N685" s="1386"/>
      <c r="O685" s="1386"/>
    </row>
    <row r="686" spans="1:15" ht="15">
      <c r="A686" s="1389" t="s">
        <v>767</v>
      </c>
      <c r="B686" s="1313">
        <v>462304.99999999994</v>
      </c>
      <c r="C686" s="1314">
        <v>146546</v>
      </c>
      <c r="D686" s="1314">
        <v>310674</v>
      </c>
      <c r="E686" s="1315">
        <v>5085</v>
      </c>
      <c r="F686" s="1281"/>
      <c r="K686" s="1281"/>
      <c r="L686" s="1386"/>
      <c r="M686" s="1386"/>
      <c r="N686" s="1386"/>
      <c r="O686" s="1386"/>
    </row>
    <row r="687" spans="1:15">
      <c r="A687" s="1280" t="s">
        <v>770</v>
      </c>
      <c r="F687" s="1281"/>
      <c r="K687" s="1281"/>
      <c r="L687" s="1281"/>
    </row>
    <row r="688" spans="1:15">
      <c r="A688" s="1394"/>
      <c r="B688" s="1394"/>
      <c r="C688" s="1394"/>
      <c r="D688" s="1394"/>
      <c r="E688" s="1394"/>
    </row>
    <row r="689" spans="1:12">
      <c r="A689" s="1395"/>
      <c r="B689" s="1396"/>
      <c r="C689" s="1396"/>
      <c r="D689" s="1396"/>
      <c r="E689" s="1396"/>
      <c r="F689" s="1281"/>
      <c r="K689" s="1281"/>
      <c r="L689" s="1281"/>
    </row>
    <row r="690" spans="1:12">
      <c r="A690" s="1395"/>
      <c r="B690" s="1396"/>
      <c r="C690" s="1396"/>
      <c r="D690" s="1396"/>
      <c r="E690" s="1396"/>
      <c r="F690" s="1281"/>
      <c r="I690" s="1281"/>
      <c r="J690" s="1281"/>
      <c r="K690" s="1281"/>
      <c r="L690" s="1281"/>
    </row>
    <row r="691" spans="1:12">
      <c r="A691" s="1395"/>
      <c r="B691" s="1396"/>
      <c r="C691" s="1396"/>
      <c r="D691" s="1396"/>
      <c r="E691" s="1396"/>
      <c r="F691" s="1281"/>
      <c r="I691" s="1281"/>
      <c r="J691" s="1281"/>
      <c r="K691" s="1281"/>
      <c r="L691" s="1281"/>
    </row>
    <row r="692" spans="1:12">
      <c r="A692" s="1395"/>
      <c r="B692" s="1396"/>
      <c r="C692" s="1396"/>
      <c r="D692" s="1396"/>
      <c r="E692" s="1396"/>
      <c r="F692" s="1281"/>
      <c r="G692" s="1281"/>
      <c r="H692" s="1281"/>
      <c r="I692" s="1281"/>
      <c r="J692" s="1281"/>
      <c r="K692" s="1281"/>
      <c r="L692" s="1281"/>
    </row>
    <row r="693" spans="1:12">
      <c r="A693" s="1395"/>
      <c r="B693" s="1396"/>
      <c r="C693" s="1396"/>
      <c r="D693" s="1396"/>
      <c r="E693" s="1396"/>
    </row>
    <row r="694" spans="1:12">
      <c r="A694" s="1395"/>
      <c r="B694" s="1396"/>
      <c r="C694" s="1396"/>
      <c r="D694" s="1396"/>
      <c r="E694" s="1396"/>
    </row>
  </sheetData>
  <mergeCells count="18">
    <mergeCell ref="A595:E595"/>
    <mergeCell ref="B599:E599"/>
    <mergeCell ref="A623:E623"/>
    <mergeCell ref="A645:E645"/>
    <mergeCell ref="A647:E647"/>
    <mergeCell ref="B649:E649"/>
    <mergeCell ref="B267:D267"/>
    <mergeCell ref="B319:D319"/>
    <mergeCell ref="B371:D371"/>
    <mergeCell ref="B423:D423"/>
    <mergeCell ref="A483:E483"/>
    <mergeCell ref="A539:E539"/>
    <mergeCell ref="B5:E5"/>
    <mergeCell ref="B17:E17"/>
    <mergeCell ref="B18:E18"/>
    <mergeCell ref="B87:E87"/>
    <mergeCell ref="B147:E147"/>
    <mergeCell ref="B207:D20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567"/>
  <sheetViews>
    <sheetView workbookViewId="0">
      <selection activeCell="H26" sqref="H26"/>
    </sheetView>
  </sheetViews>
  <sheetFormatPr defaultColWidth="9.140625" defaultRowHeight="15"/>
  <cols>
    <col min="1" max="1" width="9.140625" style="7"/>
    <col min="2" max="5" width="14" style="7" customWidth="1"/>
    <col min="6" max="6" width="12.28515625" style="7" customWidth="1"/>
    <col min="7" max="7" width="17.28515625" style="7" customWidth="1"/>
    <col min="8" max="16384" width="9.140625" style="7"/>
  </cols>
  <sheetData>
    <row r="1" spans="1:6" s="12" customFormat="1">
      <c r="A1" s="992" t="s">
        <v>859</v>
      </c>
      <c r="B1" s="1397"/>
      <c r="C1" s="1398"/>
      <c r="D1" s="1399"/>
      <c r="E1" s="1400"/>
    </row>
    <row r="2" spans="1:6">
      <c r="A2" s="1186" t="s">
        <v>3</v>
      </c>
      <c r="B2" s="1397"/>
      <c r="C2" s="1398"/>
      <c r="D2" s="1401"/>
      <c r="E2" s="3"/>
    </row>
    <row r="3" spans="1:6" ht="45">
      <c r="A3" s="1402" t="s">
        <v>0</v>
      </c>
      <c r="B3" s="1403" t="s">
        <v>860</v>
      </c>
      <c r="C3" s="1404" t="s">
        <v>861</v>
      </c>
      <c r="D3" s="1403" t="s">
        <v>862</v>
      </c>
      <c r="E3" s="1404" t="s">
        <v>863</v>
      </c>
      <c r="F3" s="1405"/>
    </row>
    <row r="4" spans="1:6">
      <c r="A4" s="1406">
        <v>1975</v>
      </c>
      <c r="B4" s="1407">
        <v>6854</v>
      </c>
      <c r="C4" s="1408">
        <v>34.873485669510885</v>
      </c>
      <c r="D4" s="1409">
        <v>878</v>
      </c>
      <c r="E4" s="1410">
        <v>4.4673067431909192</v>
      </c>
      <c r="F4" s="1411"/>
    </row>
    <row r="5" spans="1:6">
      <c r="A5" s="1406">
        <v>1976</v>
      </c>
      <c r="B5" s="1407">
        <v>8354</v>
      </c>
      <c r="C5" s="1408">
        <v>36.568977215522338</v>
      </c>
      <c r="D5" s="1409">
        <v>962</v>
      </c>
      <c r="E5" s="1410">
        <v>4.211079253211933</v>
      </c>
      <c r="F5" s="1411"/>
    </row>
    <row r="6" spans="1:6">
      <c r="A6" s="1406">
        <v>1977</v>
      </c>
      <c r="B6" s="1407">
        <v>9524</v>
      </c>
      <c r="C6" s="1408">
        <v>35.837114969257748</v>
      </c>
      <c r="D6" s="1409">
        <v>995</v>
      </c>
      <c r="E6" s="1410">
        <v>3.7440077062590778</v>
      </c>
      <c r="F6" s="1411"/>
    </row>
    <row r="7" spans="1:6">
      <c r="A7" s="1406">
        <v>1978</v>
      </c>
      <c r="B7" s="1407">
        <v>10789</v>
      </c>
      <c r="C7" s="1408">
        <v>34.868238198964519</v>
      </c>
      <c r="D7" s="1409">
        <v>1048</v>
      </c>
      <c r="E7" s="1410">
        <v>3.3869602032176123</v>
      </c>
      <c r="F7" s="1411"/>
    </row>
    <row r="8" spans="1:6">
      <c r="A8" s="1406">
        <v>1979</v>
      </c>
      <c r="B8" s="1407">
        <v>13045</v>
      </c>
      <c r="C8" s="1408">
        <v>36.180935184954059</v>
      </c>
      <c r="D8" s="1409">
        <v>1144</v>
      </c>
      <c r="E8" s="1410">
        <v>3.1729390457330351</v>
      </c>
      <c r="F8" s="1411"/>
    </row>
    <row r="9" spans="1:6">
      <c r="A9" s="1406">
        <v>1980</v>
      </c>
      <c r="B9" s="1407">
        <v>14758</v>
      </c>
      <c r="C9" s="1408">
        <v>35.100070162086311</v>
      </c>
      <c r="D9" s="1409">
        <v>1216</v>
      </c>
      <c r="E9" s="1410">
        <v>2.8921049815081283</v>
      </c>
      <c r="F9" s="1411"/>
    </row>
    <row r="10" spans="1:6">
      <c r="A10" s="1406">
        <v>1981</v>
      </c>
      <c r="B10" s="1407">
        <v>16509</v>
      </c>
      <c r="C10" s="1408">
        <v>37.219987735372627</v>
      </c>
      <c r="D10" s="1409">
        <v>1407</v>
      </c>
      <c r="E10" s="1410">
        <v>3.1721196161893079</v>
      </c>
      <c r="F10" s="1411"/>
    </row>
    <row r="11" spans="1:6">
      <c r="A11" s="1406">
        <v>1982</v>
      </c>
      <c r="B11" s="1407">
        <v>17751</v>
      </c>
      <c r="C11" s="1408">
        <v>37.906888841908348</v>
      </c>
      <c r="D11" s="1409">
        <v>1476</v>
      </c>
      <c r="E11" s="1410">
        <v>3.151967096538602</v>
      </c>
      <c r="F11" s="1411"/>
    </row>
    <row r="12" spans="1:6">
      <c r="A12" s="1406">
        <v>1983</v>
      </c>
      <c r="B12" s="1407">
        <v>18725</v>
      </c>
      <c r="C12" s="1408">
        <v>37.845714793884866</v>
      </c>
      <c r="D12" s="1409">
        <v>1568</v>
      </c>
      <c r="E12" s="1410">
        <v>3.1691364911514799</v>
      </c>
      <c r="F12" s="1411"/>
    </row>
    <row r="13" spans="1:6">
      <c r="A13" s="1406">
        <v>1984</v>
      </c>
      <c r="B13" s="1407">
        <v>18797</v>
      </c>
      <c r="C13" s="1408">
        <v>35.92829250297698</v>
      </c>
      <c r="D13" s="1409">
        <v>1386</v>
      </c>
      <c r="E13" s="1410">
        <v>2.6491787736939991</v>
      </c>
      <c r="F13" s="1411"/>
    </row>
    <row r="14" spans="1:6">
      <c r="A14" s="1406">
        <v>1985</v>
      </c>
      <c r="B14" s="1407">
        <v>19111</v>
      </c>
      <c r="C14" s="1408">
        <v>34.517075214749639</v>
      </c>
      <c r="D14" s="1409">
        <v>1279</v>
      </c>
      <c r="E14" s="1410">
        <v>2.310048621195373</v>
      </c>
      <c r="F14" s="1411"/>
    </row>
    <row r="15" spans="1:6">
      <c r="A15" s="1406">
        <v>1986</v>
      </c>
      <c r="B15" s="1407">
        <v>19700</v>
      </c>
      <c r="C15" s="1408">
        <v>33.820032789981035</v>
      </c>
      <c r="D15" s="1409">
        <v>1356</v>
      </c>
      <c r="E15" s="1410">
        <v>2.3279169778281359</v>
      </c>
      <c r="F15" s="1411"/>
    </row>
    <row r="16" spans="1:6">
      <c r="A16" s="1406">
        <v>1987</v>
      </c>
      <c r="B16" s="1407">
        <v>21064</v>
      </c>
      <c r="C16" s="1408">
        <v>34.371629372535004</v>
      </c>
      <c r="D16" s="1409">
        <v>1437</v>
      </c>
      <c r="E16" s="1410">
        <v>2.3448552700499814</v>
      </c>
      <c r="F16" s="1411"/>
    </row>
    <row r="17" spans="1:6">
      <c r="A17" s="1406">
        <v>1988</v>
      </c>
      <c r="B17" s="1407">
        <v>22415</v>
      </c>
      <c r="C17" s="1408">
        <v>34.765197269035944</v>
      </c>
      <c r="D17" s="1409">
        <v>1530</v>
      </c>
      <c r="E17" s="1410">
        <v>2.3729980736839167</v>
      </c>
      <c r="F17" s="1411"/>
    </row>
    <row r="18" spans="1:6">
      <c r="A18" s="1406">
        <v>1989</v>
      </c>
      <c r="B18" s="1407">
        <v>21929</v>
      </c>
      <c r="C18" s="1408">
        <v>32.327065164193009</v>
      </c>
      <c r="D18" s="1409">
        <v>1609</v>
      </c>
      <c r="E18" s="1410">
        <v>2.3719388868250513</v>
      </c>
      <c r="F18" s="1411"/>
    </row>
    <row r="19" spans="1:6">
      <c r="A19" s="1406">
        <v>1990</v>
      </c>
      <c r="B19" s="1407">
        <v>22006</v>
      </c>
      <c r="C19" s="1408">
        <v>30.833597215644623</v>
      </c>
      <c r="D19" s="1409">
        <v>1662</v>
      </c>
      <c r="E19" s="1410">
        <v>2.328703016104761</v>
      </c>
      <c r="F19" s="1411"/>
    </row>
    <row r="20" spans="1:6">
      <c r="A20" s="1406">
        <v>1991</v>
      </c>
      <c r="B20" s="1407">
        <v>20703</v>
      </c>
      <c r="C20" s="1408">
        <v>27.570621167972643</v>
      </c>
      <c r="D20" s="1409">
        <v>1791</v>
      </c>
      <c r="E20" s="1410">
        <v>2.3851124238921413</v>
      </c>
      <c r="F20" s="1411"/>
    </row>
    <row r="21" spans="1:6">
      <c r="A21" s="1406">
        <v>1992</v>
      </c>
      <c r="B21" s="1407">
        <v>21423</v>
      </c>
      <c r="C21" s="1408">
        <v>27.115593459753789</v>
      </c>
      <c r="D21" s="1409">
        <v>1868</v>
      </c>
      <c r="E21" s="1410">
        <v>2.3643714037632488</v>
      </c>
      <c r="F21" s="1411"/>
    </row>
    <row r="22" spans="1:6">
      <c r="A22" s="1406">
        <v>1993</v>
      </c>
      <c r="B22" s="1407">
        <v>20674</v>
      </c>
      <c r="C22" s="1408">
        <v>24.87043889575925</v>
      </c>
      <c r="D22" s="1409">
        <v>1927</v>
      </c>
      <c r="E22" s="1410">
        <v>2.318145291289933</v>
      </c>
      <c r="F22" s="1411"/>
    </row>
    <row r="23" spans="1:6">
      <c r="A23" s="1406">
        <v>1994</v>
      </c>
      <c r="B23" s="1407">
        <v>21748</v>
      </c>
      <c r="C23" s="1408">
        <v>24.865286354390928</v>
      </c>
      <c r="D23" s="1409">
        <v>1976</v>
      </c>
      <c r="E23" s="1410">
        <v>2.2592333012817951</v>
      </c>
      <c r="F23" s="1411"/>
    </row>
    <row r="24" spans="1:6">
      <c r="A24" s="1406">
        <v>1995</v>
      </c>
      <c r="B24" s="1407">
        <v>21083</v>
      </c>
      <c r="C24" s="1408">
        <v>22.909555989485707</v>
      </c>
      <c r="D24" s="1409">
        <v>2163</v>
      </c>
      <c r="E24" s="1410">
        <v>2.3503946120218937</v>
      </c>
      <c r="F24" s="1411"/>
    </row>
    <row r="25" spans="1:6">
      <c r="A25" s="1406">
        <v>1996</v>
      </c>
      <c r="B25" s="1407">
        <v>20249</v>
      </c>
      <c r="C25" s="1408">
        <v>21.185483094718958</v>
      </c>
      <c r="D25" s="1409">
        <v>2044</v>
      </c>
      <c r="E25" s="1410">
        <v>2.1385316531979628</v>
      </c>
      <c r="F25" s="1411"/>
    </row>
    <row r="26" spans="1:6">
      <c r="A26" s="1406">
        <v>1997</v>
      </c>
      <c r="B26" s="1407">
        <v>20171</v>
      </c>
      <c r="C26" s="1408">
        <v>20.31845099889901</v>
      </c>
      <c r="D26" s="1409">
        <v>2095</v>
      </c>
      <c r="E26" s="1410">
        <v>2.1103145527090095</v>
      </c>
      <c r="F26" s="1411"/>
    </row>
    <row r="27" spans="1:6">
      <c r="A27" s="1406">
        <v>1998</v>
      </c>
      <c r="B27" s="1407">
        <v>21294</v>
      </c>
      <c r="C27" s="1408">
        <v>20.650309211566267</v>
      </c>
      <c r="D27" s="1409">
        <v>2183</v>
      </c>
      <c r="E27" s="1410">
        <v>2.117010660695462</v>
      </c>
      <c r="F27" s="1411"/>
    </row>
    <row r="28" spans="1:6">
      <c r="A28" s="1406">
        <v>1999</v>
      </c>
      <c r="B28" s="1407">
        <v>22176</v>
      </c>
      <c r="C28" s="1408">
        <v>20.703156727265601</v>
      </c>
      <c r="D28" s="1409">
        <v>2295</v>
      </c>
      <c r="E28" s="1410">
        <v>2.1425750671480226</v>
      </c>
      <c r="F28" s="1411"/>
    </row>
    <row r="29" spans="1:6">
      <c r="A29" s="1406">
        <v>2000</v>
      </c>
      <c r="B29" s="1407">
        <v>23505</v>
      </c>
      <c r="C29" s="1408">
        <v>21.123988510994717</v>
      </c>
      <c r="D29" s="1409">
        <v>2375</v>
      </c>
      <c r="E29" s="1410">
        <v>2.134417048015846</v>
      </c>
      <c r="F29" s="1411"/>
    </row>
    <row r="30" spans="1:6">
      <c r="A30" s="1406">
        <v>2001</v>
      </c>
      <c r="B30" s="1407">
        <v>23974</v>
      </c>
      <c r="C30" s="1408">
        <v>20.739418130165067</v>
      </c>
      <c r="D30" s="1409">
        <v>2574</v>
      </c>
      <c r="E30" s="1410">
        <v>2.2267148689015133</v>
      </c>
      <c r="F30" s="1411"/>
    </row>
    <row r="31" spans="1:6">
      <c r="A31" s="1406">
        <v>2002</v>
      </c>
      <c r="B31" s="1407">
        <v>24300</v>
      </c>
      <c r="C31" s="1408">
        <v>20.137815585674804</v>
      </c>
      <c r="D31" s="1409">
        <v>2612</v>
      </c>
      <c r="E31" s="1410">
        <v>2.1646079962873492</v>
      </c>
      <c r="F31" s="1411"/>
    </row>
    <row r="32" spans="1:6">
      <c r="A32" s="1406">
        <v>2003</v>
      </c>
      <c r="B32" s="1407">
        <v>24990</v>
      </c>
      <c r="C32" s="1408">
        <v>19.837741720382308</v>
      </c>
      <c r="D32" s="1409">
        <v>2493</v>
      </c>
      <c r="E32" s="1410">
        <v>1.9790112088400595</v>
      </c>
      <c r="F32" s="1411"/>
    </row>
    <row r="33" spans="1:6">
      <c r="A33" s="1406">
        <v>2004</v>
      </c>
      <c r="B33" s="1407">
        <v>26261</v>
      </c>
      <c r="C33" s="1408">
        <f>B33/'[2]3.1 Population'!B80*1000</f>
        <v>19.967624178914051</v>
      </c>
      <c r="D33" s="1412">
        <v>2489</v>
      </c>
      <c r="E33" s="1410">
        <v>1.8925180526757195</v>
      </c>
      <c r="F33" s="1411"/>
    </row>
    <row r="34" spans="1:6">
      <c r="A34" s="1406">
        <v>2005</v>
      </c>
      <c r="B34" s="1407">
        <v>27113</v>
      </c>
      <c r="C34" s="1408">
        <f>B34/'[2]3.1 Population'!B81*1000</f>
        <v>19.730469833040914</v>
      </c>
      <c r="D34" s="1412">
        <v>2443</v>
      </c>
      <c r="E34" s="1410">
        <v>1.7790860173160488</v>
      </c>
      <c r="F34" s="1411"/>
    </row>
    <row r="35" spans="1:6">
      <c r="A35" s="1406">
        <v>2006</v>
      </c>
      <c r="B35" s="1407">
        <v>25738</v>
      </c>
      <c r="C35" s="1408">
        <f>B35/'[2]3.1 Population'!B82*1000</f>
        <v>17.61092701297795</v>
      </c>
      <c r="D35" s="1412">
        <v>2380</v>
      </c>
      <c r="E35" s="1410">
        <v>1.6143999044926443</v>
      </c>
      <c r="F35" s="1411"/>
    </row>
    <row r="36" spans="1:6">
      <c r="A36" s="1406">
        <v>2007</v>
      </c>
      <c r="B36" s="1407">
        <v>26980</v>
      </c>
      <c r="C36" s="1408">
        <f>B36/'[2]3.1 Population'!B83*1000</f>
        <v>17.137993241354778</v>
      </c>
      <c r="D36" s="1412">
        <v>2750</v>
      </c>
      <c r="E36" s="1410">
        <v>1.7366954916016564</v>
      </c>
      <c r="F36" s="1411"/>
    </row>
    <row r="37" spans="1:6">
      <c r="A37" s="1406">
        <v>2008</v>
      </c>
      <c r="B37" s="1407">
        <v>28456</v>
      </c>
      <c r="C37" s="1408">
        <f>B37/'[2]3.1 Population'!B84*1000</f>
        <v>16.780399436722043</v>
      </c>
      <c r="D37" s="1412">
        <v>2949</v>
      </c>
      <c r="E37" s="1410">
        <v>1.7330849382048554</v>
      </c>
      <c r="F37" s="1411"/>
    </row>
    <row r="38" spans="1:6">
      <c r="A38" s="1406">
        <v>2009</v>
      </c>
      <c r="B38" s="1407">
        <v>29058</v>
      </c>
      <c r="C38" s="1408">
        <f>B38/'[2]3.1 Population'!B85*1000</f>
        <v>15.907609079457572</v>
      </c>
      <c r="D38" s="1407">
        <v>2988</v>
      </c>
      <c r="E38" s="1410">
        <v>1.6333465072459252</v>
      </c>
      <c r="F38" s="1411"/>
    </row>
    <row r="39" spans="1:6">
      <c r="A39" s="1406">
        <v>2010</v>
      </c>
      <c r="B39" s="1407">
        <v>29365</v>
      </c>
      <c r="C39" s="1407">
        <v>14.923818139312687</v>
      </c>
      <c r="D39" s="1407">
        <v>2879</v>
      </c>
      <c r="E39" s="1410">
        <v>1.4631592856489435</v>
      </c>
      <c r="F39" s="1411"/>
    </row>
    <row r="40" spans="1:6">
      <c r="A40" s="1413"/>
      <c r="B40" s="1414" t="s">
        <v>93</v>
      </c>
      <c r="C40" s="1414"/>
      <c r="D40" s="1414"/>
      <c r="E40" s="1414"/>
      <c r="F40" s="1411"/>
    </row>
    <row r="41" spans="1:6">
      <c r="A41" s="1406"/>
      <c r="B41" s="1415">
        <v>328</v>
      </c>
      <c r="C41" s="1416" t="s">
        <v>91</v>
      </c>
      <c r="D41" s="1417">
        <v>228</v>
      </c>
      <c r="E41" s="1418" t="s">
        <v>91</v>
      </c>
      <c r="F41" s="1411"/>
    </row>
    <row r="42" spans="1:6">
      <c r="A42" s="2" t="s">
        <v>864</v>
      </c>
      <c r="B42" s="912"/>
      <c r="C42" s="1419"/>
      <c r="D42" s="1412"/>
      <c r="E42" s="1199"/>
      <c r="F42" s="1411"/>
    </row>
    <row r="43" spans="1:6">
      <c r="A43" s="2" t="s">
        <v>195</v>
      </c>
      <c r="B43" s="912"/>
      <c r="C43" s="1419"/>
      <c r="D43" s="1412"/>
      <c r="E43" s="1199"/>
      <c r="F43" s="1411"/>
    </row>
    <row r="44" spans="1:6">
      <c r="A44" s="2" t="s">
        <v>865</v>
      </c>
      <c r="B44" s="1397"/>
      <c r="C44" s="1398"/>
      <c r="D44" s="1401"/>
      <c r="E44" s="3"/>
    </row>
    <row r="45" spans="1:6">
      <c r="A45" s="2" t="s">
        <v>866</v>
      </c>
      <c r="B45" s="1397"/>
      <c r="C45" s="1398"/>
      <c r="D45" s="1401"/>
      <c r="E45" s="3"/>
    </row>
    <row r="46" spans="1:6">
      <c r="A46" s="1213" t="s">
        <v>867</v>
      </c>
      <c r="B46" s="1397"/>
      <c r="C46" s="1398"/>
      <c r="D46" s="1399"/>
      <c r="E46" s="1400"/>
    </row>
    <row r="48" spans="1:6" s="12" customFormat="1">
      <c r="A48" s="1420" t="s">
        <v>868</v>
      </c>
    </row>
    <row r="49" spans="1:6">
      <c r="A49" s="1421" t="s">
        <v>3</v>
      </c>
    </row>
    <row r="50" spans="1:6">
      <c r="A50" s="1422" t="s">
        <v>840</v>
      </c>
      <c r="B50" s="1422" t="s">
        <v>1</v>
      </c>
      <c r="C50" s="1422" t="s">
        <v>766</v>
      </c>
      <c r="D50" s="1422" t="s">
        <v>767</v>
      </c>
    </row>
    <row r="51" spans="1:6">
      <c r="A51" s="1423">
        <v>1977</v>
      </c>
      <c r="B51" s="1424">
        <f t="shared" ref="B51:B84" si="0">C51+D51</f>
        <v>9524</v>
      </c>
      <c r="C51" s="1425">
        <v>4843</v>
      </c>
      <c r="D51" s="1426">
        <v>4681</v>
      </c>
      <c r="F51" s="1123"/>
    </row>
    <row r="52" spans="1:6">
      <c r="A52" s="1423">
        <v>1978</v>
      </c>
      <c r="B52" s="1427">
        <f t="shared" si="0"/>
        <v>10789</v>
      </c>
      <c r="C52" s="1407">
        <v>5564</v>
      </c>
      <c r="D52" s="1428">
        <v>5225</v>
      </c>
      <c r="F52" s="1123"/>
    </row>
    <row r="53" spans="1:6">
      <c r="A53" s="1423">
        <v>1979</v>
      </c>
      <c r="B53" s="1427">
        <f t="shared" si="0"/>
        <v>13045</v>
      </c>
      <c r="C53" s="1407">
        <v>6768</v>
      </c>
      <c r="D53" s="1428">
        <v>6277</v>
      </c>
      <c r="F53" s="1123"/>
    </row>
    <row r="54" spans="1:6">
      <c r="A54" s="1423">
        <v>1980</v>
      </c>
      <c r="B54" s="1427">
        <f t="shared" si="0"/>
        <v>14758</v>
      </c>
      <c r="C54" s="1407">
        <v>7509</v>
      </c>
      <c r="D54" s="1428">
        <v>7249</v>
      </c>
      <c r="F54" s="1123"/>
    </row>
    <row r="55" spans="1:6">
      <c r="A55" s="1423">
        <v>1981</v>
      </c>
      <c r="B55" s="1427">
        <f t="shared" si="0"/>
        <v>16509</v>
      </c>
      <c r="C55" s="1407">
        <v>8364</v>
      </c>
      <c r="D55" s="1428">
        <v>8145</v>
      </c>
      <c r="F55" s="1123"/>
    </row>
    <row r="56" spans="1:6">
      <c r="A56" s="1423">
        <v>1982</v>
      </c>
      <c r="B56" s="1427">
        <f t="shared" si="0"/>
        <v>17751</v>
      </c>
      <c r="C56" s="1407">
        <v>9114</v>
      </c>
      <c r="D56" s="1428">
        <v>8637</v>
      </c>
      <c r="F56" s="1123"/>
    </row>
    <row r="57" spans="1:6">
      <c r="A57" s="1423">
        <v>1983</v>
      </c>
      <c r="B57" s="1427">
        <f t="shared" si="0"/>
        <v>18725</v>
      </c>
      <c r="C57" s="1407">
        <v>9577</v>
      </c>
      <c r="D57" s="1428">
        <v>9148</v>
      </c>
      <c r="F57" s="1123"/>
    </row>
    <row r="58" spans="1:6">
      <c r="A58" s="1423">
        <v>1984</v>
      </c>
      <c r="B58" s="1427">
        <f t="shared" si="0"/>
        <v>18797</v>
      </c>
      <c r="C58" s="1407">
        <v>9733</v>
      </c>
      <c r="D58" s="1428">
        <v>9064</v>
      </c>
      <c r="F58" s="1123"/>
    </row>
    <row r="59" spans="1:6">
      <c r="A59" s="1423">
        <v>1985</v>
      </c>
      <c r="B59" s="1427">
        <f t="shared" si="0"/>
        <v>19111</v>
      </c>
      <c r="C59" s="1407">
        <v>9876</v>
      </c>
      <c r="D59" s="1428">
        <v>9235</v>
      </c>
      <c r="F59" s="1123"/>
    </row>
    <row r="60" spans="1:6">
      <c r="A60" s="1423">
        <v>1986</v>
      </c>
      <c r="B60" s="1427">
        <f t="shared" si="0"/>
        <v>19700</v>
      </c>
      <c r="C60" s="1407">
        <v>9982</v>
      </c>
      <c r="D60" s="1428">
        <v>9718</v>
      </c>
      <c r="F60" s="1123"/>
    </row>
    <row r="61" spans="1:6">
      <c r="A61" s="1423">
        <v>1987</v>
      </c>
      <c r="B61" s="1427">
        <f t="shared" si="0"/>
        <v>21064</v>
      </c>
      <c r="C61" s="1407">
        <v>10811</v>
      </c>
      <c r="D61" s="1428">
        <v>10253</v>
      </c>
      <c r="F61" s="1123"/>
    </row>
    <row r="62" spans="1:6">
      <c r="A62" s="1423">
        <v>1988</v>
      </c>
      <c r="B62" s="1427">
        <f t="shared" si="0"/>
        <v>22415</v>
      </c>
      <c r="C62" s="1407">
        <v>11513</v>
      </c>
      <c r="D62" s="1428">
        <v>10902</v>
      </c>
      <c r="F62" s="1123"/>
    </row>
    <row r="63" spans="1:6">
      <c r="A63" s="1423">
        <v>1989</v>
      </c>
      <c r="B63" s="1427">
        <f t="shared" si="0"/>
        <v>21929</v>
      </c>
      <c r="C63" s="1407">
        <v>11191</v>
      </c>
      <c r="D63" s="1428">
        <v>10738</v>
      </c>
      <c r="F63" s="1123"/>
    </row>
    <row r="64" spans="1:6">
      <c r="A64" s="1423">
        <v>1990</v>
      </c>
      <c r="B64" s="1427">
        <f t="shared" si="0"/>
        <v>22006</v>
      </c>
      <c r="C64" s="1407">
        <v>11233</v>
      </c>
      <c r="D64" s="1428">
        <v>10773</v>
      </c>
      <c r="F64" s="1123"/>
    </row>
    <row r="65" spans="1:6">
      <c r="A65" s="1423">
        <v>1991</v>
      </c>
      <c r="B65" s="1427">
        <f t="shared" si="0"/>
        <v>20703</v>
      </c>
      <c r="C65" s="1407">
        <v>10575</v>
      </c>
      <c r="D65" s="1428">
        <v>10128</v>
      </c>
      <c r="F65" s="1123"/>
    </row>
    <row r="66" spans="1:6">
      <c r="A66" s="1423">
        <v>1992</v>
      </c>
      <c r="B66" s="1427">
        <f t="shared" si="0"/>
        <v>21423</v>
      </c>
      <c r="C66" s="1407">
        <v>10826</v>
      </c>
      <c r="D66" s="1428">
        <v>10597</v>
      </c>
      <c r="F66" s="1123"/>
    </row>
    <row r="67" spans="1:6">
      <c r="A67" s="1423">
        <v>1993</v>
      </c>
      <c r="B67" s="1427">
        <f t="shared" si="0"/>
        <v>20674</v>
      </c>
      <c r="C67" s="1407">
        <v>10519</v>
      </c>
      <c r="D67" s="1428">
        <v>10155</v>
      </c>
      <c r="F67" s="1123"/>
    </row>
    <row r="68" spans="1:6">
      <c r="A68" s="1423">
        <v>1994</v>
      </c>
      <c r="B68" s="1427">
        <f t="shared" si="0"/>
        <v>21748</v>
      </c>
      <c r="C68" s="1407">
        <v>11269</v>
      </c>
      <c r="D68" s="1428">
        <v>10479</v>
      </c>
      <c r="F68" s="1123"/>
    </row>
    <row r="69" spans="1:6">
      <c r="A69" s="1423">
        <v>1995</v>
      </c>
      <c r="B69" s="1427">
        <f t="shared" si="0"/>
        <v>21083</v>
      </c>
      <c r="C69" s="1407">
        <v>10714</v>
      </c>
      <c r="D69" s="1428">
        <v>10369</v>
      </c>
      <c r="F69" s="1123"/>
    </row>
    <row r="70" spans="1:6">
      <c r="A70" s="1423">
        <v>1996</v>
      </c>
      <c r="B70" s="1427">
        <f t="shared" si="0"/>
        <v>20249</v>
      </c>
      <c r="C70" s="1407">
        <v>10296</v>
      </c>
      <c r="D70" s="1428">
        <v>9953</v>
      </c>
      <c r="F70" s="1123"/>
    </row>
    <row r="71" spans="1:6">
      <c r="A71" s="1423">
        <v>1997</v>
      </c>
      <c r="B71" s="1427">
        <f t="shared" si="0"/>
        <v>20171</v>
      </c>
      <c r="C71" s="1407">
        <v>10494</v>
      </c>
      <c r="D71" s="1428">
        <v>9677</v>
      </c>
      <c r="F71" s="1123"/>
    </row>
    <row r="72" spans="1:6">
      <c r="A72" s="1423">
        <v>1998</v>
      </c>
      <c r="B72" s="1427">
        <f t="shared" si="0"/>
        <v>21294</v>
      </c>
      <c r="C72" s="1407">
        <v>10929</v>
      </c>
      <c r="D72" s="1428">
        <v>10365</v>
      </c>
      <c r="F72" s="1123"/>
    </row>
    <row r="73" spans="1:6">
      <c r="A73" s="1423">
        <v>1999</v>
      </c>
      <c r="B73" s="1427">
        <f t="shared" si="0"/>
        <v>22176</v>
      </c>
      <c r="C73" s="1407">
        <v>11337</v>
      </c>
      <c r="D73" s="1428">
        <v>10839</v>
      </c>
      <c r="F73" s="1123"/>
    </row>
    <row r="74" spans="1:6">
      <c r="A74" s="1423">
        <v>2000</v>
      </c>
      <c r="B74" s="1427">
        <f t="shared" si="0"/>
        <v>23505</v>
      </c>
      <c r="C74" s="1407">
        <v>12004</v>
      </c>
      <c r="D74" s="1428">
        <v>11501</v>
      </c>
      <c r="F74" s="1123"/>
    </row>
    <row r="75" spans="1:6">
      <c r="A75" s="1423">
        <v>2001</v>
      </c>
      <c r="B75" s="1427">
        <f t="shared" si="0"/>
        <v>23974</v>
      </c>
      <c r="C75" s="1407">
        <v>12229</v>
      </c>
      <c r="D75" s="1428">
        <v>11745</v>
      </c>
      <c r="F75" s="1123"/>
    </row>
    <row r="76" spans="1:6">
      <c r="A76" s="1423">
        <v>2002</v>
      </c>
      <c r="B76" s="1427">
        <f t="shared" si="0"/>
        <v>24300</v>
      </c>
      <c r="C76" s="1407">
        <v>12260</v>
      </c>
      <c r="D76" s="1428">
        <v>12040</v>
      </c>
      <c r="F76" s="1123"/>
    </row>
    <row r="77" spans="1:6">
      <c r="A77" s="1423">
        <v>2003</v>
      </c>
      <c r="B77" s="1427">
        <f t="shared" si="0"/>
        <v>24990</v>
      </c>
      <c r="C77" s="1407">
        <v>12762</v>
      </c>
      <c r="D77" s="1428">
        <v>12228</v>
      </c>
      <c r="F77" s="1123"/>
    </row>
    <row r="78" spans="1:6">
      <c r="A78" s="1423">
        <v>2004</v>
      </c>
      <c r="B78" s="1427">
        <f t="shared" si="0"/>
        <v>26261</v>
      </c>
      <c r="C78" s="1407">
        <v>13295</v>
      </c>
      <c r="D78" s="1428">
        <v>12966</v>
      </c>
      <c r="F78" s="1123"/>
    </row>
    <row r="79" spans="1:6">
      <c r="A79" s="1423">
        <v>2005</v>
      </c>
      <c r="B79" s="1427">
        <f t="shared" si="0"/>
        <v>27113</v>
      </c>
      <c r="C79" s="1407">
        <v>13971</v>
      </c>
      <c r="D79" s="1428">
        <v>13142</v>
      </c>
      <c r="F79" s="1123"/>
    </row>
    <row r="80" spans="1:6">
      <c r="A80" s="1423">
        <v>2006</v>
      </c>
      <c r="B80" s="1427">
        <f t="shared" si="0"/>
        <v>25738</v>
      </c>
      <c r="C80" s="1407">
        <v>13172</v>
      </c>
      <c r="D80" s="1428">
        <v>12566</v>
      </c>
      <c r="F80" s="1123"/>
    </row>
    <row r="81" spans="1:6">
      <c r="A81" s="1423">
        <v>2007</v>
      </c>
      <c r="B81" s="1427">
        <f t="shared" si="0"/>
        <v>26980</v>
      </c>
      <c r="C81" s="1407">
        <v>13734</v>
      </c>
      <c r="D81" s="1428">
        <v>13246</v>
      </c>
      <c r="F81" s="1123"/>
    </row>
    <row r="82" spans="1:6">
      <c r="A82" s="1423">
        <v>2008</v>
      </c>
      <c r="B82" s="1427">
        <f t="shared" si="0"/>
        <v>28456</v>
      </c>
      <c r="C82" s="1407">
        <v>14623</v>
      </c>
      <c r="D82" s="1428">
        <v>13833</v>
      </c>
      <c r="F82" s="1123"/>
    </row>
    <row r="83" spans="1:6">
      <c r="A83" s="1423">
        <v>2009</v>
      </c>
      <c r="B83" s="1427">
        <f t="shared" si="0"/>
        <v>29058</v>
      </c>
      <c r="C83" s="1407">
        <v>14942</v>
      </c>
      <c r="D83" s="1428">
        <v>14116</v>
      </c>
      <c r="F83" s="1123"/>
    </row>
    <row r="84" spans="1:6">
      <c r="A84" s="1423">
        <v>2010</v>
      </c>
      <c r="B84" s="1429">
        <f t="shared" si="0"/>
        <v>29365</v>
      </c>
      <c r="C84" s="1430">
        <v>15275</v>
      </c>
      <c r="D84" s="1431">
        <v>14090</v>
      </c>
      <c r="F84" s="1123"/>
    </row>
    <row r="85" spans="1:6">
      <c r="A85" s="1432"/>
      <c r="B85" s="1433" t="s">
        <v>440</v>
      </c>
      <c r="C85" s="1433"/>
      <c r="D85" s="1433"/>
    </row>
    <row r="86" spans="1:6">
      <c r="A86" s="1434"/>
      <c r="B86" s="1435">
        <v>208</v>
      </c>
      <c r="C86" s="1435">
        <v>215</v>
      </c>
      <c r="D86" s="1435">
        <v>201</v>
      </c>
    </row>
    <row r="87" spans="1:6">
      <c r="A87" s="1436" t="s">
        <v>425</v>
      </c>
      <c r="B87" s="1437"/>
      <c r="C87" s="1437"/>
      <c r="D87" s="1437"/>
    </row>
    <row r="88" spans="1:6">
      <c r="A88" s="2" t="s">
        <v>869</v>
      </c>
      <c r="D88" s="1437"/>
    </row>
    <row r="89" spans="1:6">
      <c r="A89" s="2" t="s">
        <v>870</v>
      </c>
      <c r="B89" s="1437"/>
      <c r="C89" s="1437"/>
      <c r="D89" s="1437"/>
    </row>
    <row r="90" spans="1:6">
      <c r="A90" s="2" t="s">
        <v>866</v>
      </c>
      <c r="B90" s="1437"/>
      <c r="C90" s="1437"/>
      <c r="D90" s="1437"/>
    </row>
    <row r="92" spans="1:6" s="12" customFormat="1">
      <c r="A92" s="1420" t="s">
        <v>871</v>
      </c>
    </row>
    <row r="93" spans="1:6">
      <c r="A93" s="1421" t="s">
        <v>3</v>
      </c>
    </row>
    <row r="94" spans="1:6">
      <c r="A94" s="1422" t="s">
        <v>840</v>
      </c>
      <c r="B94" s="1422" t="s">
        <v>1</v>
      </c>
      <c r="C94" s="1422" t="s">
        <v>766</v>
      </c>
      <c r="D94" s="1422" t="s">
        <v>767</v>
      </c>
    </row>
    <row r="95" spans="1:6">
      <c r="A95" s="1434">
        <v>1977</v>
      </c>
      <c r="B95" s="1424">
        <v>4128</v>
      </c>
      <c r="C95" s="1425">
        <v>2101</v>
      </c>
      <c r="D95" s="1426">
        <v>2027</v>
      </c>
      <c r="E95" s="1438"/>
      <c r="F95" s="1123"/>
    </row>
    <row r="96" spans="1:6">
      <c r="A96" s="1434">
        <v>1978</v>
      </c>
      <c r="B96" s="1427">
        <v>4177</v>
      </c>
      <c r="C96" s="1407">
        <v>2117</v>
      </c>
      <c r="D96" s="1428">
        <v>2060</v>
      </c>
      <c r="E96" s="1438"/>
      <c r="F96" s="1123"/>
    </row>
    <row r="97" spans="1:6">
      <c r="A97" s="1434">
        <v>1979</v>
      </c>
      <c r="B97" s="1427">
        <f>2731+2235</f>
        <v>4966</v>
      </c>
      <c r="C97" s="1407">
        <v>2552</v>
      </c>
      <c r="D97" s="1428">
        <v>2414</v>
      </c>
      <c r="E97" s="1438"/>
      <c r="F97" s="1123"/>
    </row>
    <row r="98" spans="1:6">
      <c r="A98" s="1434">
        <v>1980</v>
      </c>
      <c r="B98" s="1427">
        <v>5281</v>
      </c>
      <c r="C98" s="1407">
        <v>2678</v>
      </c>
      <c r="D98" s="1428">
        <v>2603</v>
      </c>
      <c r="E98" s="1438"/>
      <c r="F98" s="1123"/>
    </row>
    <row r="99" spans="1:6">
      <c r="A99" s="1434">
        <v>1981</v>
      </c>
      <c r="B99" s="1427">
        <v>5659</v>
      </c>
      <c r="C99" s="1407">
        <v>2851</v>
      </c>
      <c r="D99" s="1428">
        <v>2808</v>
      </c>
      <c r="E99" s="1438"/>
      <c r="F99" s="1123"/>
    </row>
    <row r="100" spans="1:6">
      <c r="A100" s="1434">
        <v>1982</v>
      </c>
      <c r="B100" s="1427">
        <v>5914</v>
      </c>
      <c r="C100" s="1407">
        <v>3039</v>
      </c>
      <c r="D100" s="1428">
        <v>2875</v>
      </c>
      <c r="E100" s="1438"/>
      <c r="F100" s="1123"/>
    </row>
    <row r="101" spans="1:6">
      <c r="A101" s="1434">
        <v>1983</v>
      </c>
      <c r="B101" s="1427">
        <f>C101+D101</f>
        <v>6137</v>
      </c>
      <c r="C101" s="1407">
        <v>3166</v>
      </c>
      <c r="D101" s="1428">
        <v>2971</v>
      </c>
      <c r="E101" s="1438"/>
      <c r="F101" s="1123"/>
    </row>
    <row r="102" spans="1:6">
      <c r="A102" s="1434">
        <v>1984</v>
      </c>
      <c r="B102" s="1427">
        <v>6712</v>
      </c>
      <c r="C102" s="1407">
        <v>3461</v>
      </c>
      <c r="D102" s="1428">
        <v>3251</v>
      </c>
      <c r="E102" s="1438"/>
      <c r="F102" s="1123"/>
    </row>
    <row r="103" spans="1:6">
      <c r="A103" s="1434">
        <v>1985</v>
      </c>
      <c r="B103" s="1427">
        <v>6683</v>
      </c>
      <c r="C103" s="1407">
        <v>3388</v>
      </c>
      <c r="D103" s="1428">
        <v>3295</v>
      </c>
      <c r="E103" s="1438"/>
      <c r="F103" s="1123"/>
    </row>
    <row r="104" spans="1:6">
      <c r="A104" s="1434">
        <v>1986</v>
      </c>
      <c r="B104" s="1427">
        <v>6328</v>
      </c>
      <c r="C104" s="1407">
        <v>3185</v>
      </c>
      <c r="D104" s="1428">
        <v>3143</v>
      </c>
      <c r="E104" s="1438"/>
      <c r="F104" s="1123"/>
    </row>
    <row r="105" spans="1:6">
      <c r="A105" s="1434">
        <v>1987</v>
      </c>
      <c r="B105" s="1427">
        <v>6900</v>
      </c>
      <c r="C105" s="1407">
        <v>3617</v>
      </c>
      <c r="D105" s="1428">
        <v>3283</v>
      </c>
      <c r="E105" s="1438"/>
      <c r="F105" s="1123"/>
    </row>
    <row r="106" spans="1:6">
      <c r="A106" s="1434">
        <v>1988</v>
      </c>
      <c r="B106" s="1427">
        <v>7095</v>
      </c>
      <c r="C106" s="1407">
        <v>3653</v>
      </c>
      <c r="D106" s="1428">
        <v>3442</v>
      </c>
      <c r="E106" s="1438"/>
      <c r="F106" s="1123"/>
    </row>
    <row r="107" spans="1:6">
      <c r="A107" s="1434">
        <v>1989</v>
      </c>
      <c r="B107" s="1427">
        <v>7021</v>
      </c>
      <c r="C107" s="1407">
        <v>3602</v>
      </c>
      <c r="D107" s="1428">
        <v>3419</v>
      </c>
      <c r="E107" s="1438"/>
      <c r="F107" s="1123"/>
    </row>
    <row r="108" spans="1:6">
      <c r="A108" s="1434">
        <v>1990</v>
      </c>
      <c r="B108" s="1427">
        <v>7031</v>
      </c>
      <c r="C108" s="1407">
        <v>3620</v>
      </c>
      <c r="D108" s="1428">
        <v>3411</v>
      </c>
      <c r="E108" s="1438"/>
      <c r="F108" s="1123"/>
    </row>
    <row r="109" spans="1:6">
      <c r="A109" s="1434">
        <v>1991</v>
      </c>
      <c r="B109" s="1427">
        <v>7319</v>
      </c>
      <c r="C109" s="1407">
        <v>3783</v>
      </c>
      <c r="D109" s="1428">
        <v>3536</v>
      </c>
      <c r="E109" s="1438"/>
      <c r="F109" s="1123"/>
    </row>
    <row r="110" spans="1:6">
      <c r="A110" s="1434">
        <v>1992</v>
      </c>
      <c r="B110" s="1427">
        <v>7717</v>
      </c>
      <c r="C110" s="1407">
        <v>3951</v>
      </c>
      <c r="D110" s="1428">
        <v>3766</v>
      </c>
      <c r="E110" s="1438"/>
      <c r="F110" s="1123"/>
    </row>
    <row r="111" spans="1:6">
      <c r="A111" s="1434">
        <v>1993</v>
      </c>
      <c r="B111" s="1427">
        <v>7956</v>
      </c>
      <c r="C111" s="1407">
        <v>4024</v>
      </c>
      <c r="D111" s="1428">
        <v>3932</v>
      </c>
      <c r="E111" s="1438"/>
      <c r="F111" s="1123"/>
    </row>
    <row r="112" spans="1:6">
      <c r="A112" s="1434">
        <v>1994</v>
      </c>
      <c r="B112" s="1427">
        <v>8338</v>
      </c>
      <c r="C112" s="1407">
        <v>4281</v>
      </c>
      <c r="D112" s="1428">
        <f>2018+281+1758</f>
        <v>4057</v>
      </c>
      <c r="E112" s="1438"/>
      <c r="F112" s="1123"/>
    </row>
    <row r="113" spans="1:6">
      <c r="A113" s="1434">
        <v>1995</v>
      </c>
      <c r="B113" s="1427">
        <v>8759</v>
      </c>
      <c r="C113" s="1407">
        <v>4488</v>
      </c>
      <c r="D113" s="1428">
        <v>4271</v>
      </c>
      <c r="E113" s="1438"/>
      <c r="F113" s="1123"/>
    </row>
    <row r="114" spans="1:6">
      <c r="A114" s="1434">
        <v>1996</v>
      </c>
      <c r="B114" s="1427">
        <v>8859</v>
      </c>
      <c r="C114" s="1407">
        <v>4527</v>
      </c>
      <c r="D114" s="1428">
        <v>4332</v>
      </c>
      <c r="E114" s="1438"/>
      <c r="F114" s="1123"/>
    </row>
    <row r="115" spans="1:6">
      <c r="A115" s="1434">
        <v>1997</v>
      </c>
      <c r="B115" s="1427">
        <v>9046</v>
      </c>
      <c r="C115" s="1407">
        <v>4770</v>
      </c>
      <c r="D115" s="1428">
        <v>4276</v>
      </c>
      <c r="E115" s="1438"/>
      <c r="F115" s="1123"/>
    </row>
    <row r="116" spans="1:6">
      <c r="A116" s="1434">
        <v>1998</v>
      </c>
      <c r="B116" s="1427">
        <v>9281</v>
      </c>
      <c r="C116" s="1407">
        <v>4807</v>
      </c>
      <c r="D116" s="1428">
        <v>4474</v>
      </c>
      <c r="E116" s="1438"/>
      <c r="F116" s="1123"/>
    </row>
    <row r="117" spans="1:6">
      <c r="A117" s="1434">
        <v>1999</v>
      </c>
      <c r="B117" s="1427">
        <v>9660</v>
      </c>
      <c r="C117" s="1407">
        <v>4908</v>
      </c>
      <c r="D117" s="1428">
        <v>4752</v>
      </c>
      <c r="E117" s="1438"/>
      <c r="F117" s="1123"/>
    </row>
    <row r="118" spans="1:6">
      <c r="A118" s="1434">
        <v>2000</v>
      </c>
      <c r="B118" s="1427">
        <v>10166</v>
      </c>
      <c r="C118" s="1407">
        <v>5213</v>
      </c>
      <c r="D118" s="1428">
        <v>4953</v>
      </c>
      <c r="E118" s="1438"/>
      <c r="F118" s="1123"/>
    </row>
    <row r="119" spans="1:6">
      <c r="A119" s="1434">
        <v>2001</v>
      </c>
      <c r="B119" s="1427">
        <v>10382</v>
      </c>
      <c r="C119" s="1407">
        <v>5329</v>
      </c>
      <c r="D119" s="1428">
        <v>5053</v>
      </c>
      <c r="E119" s="1438"/>
      <c r="F119" s="1123"/>
    </row>
    <row r="120" spans="1:6">
      <c r="A120" s="1434">
        <v>2002</v>
      </c>
      <c r="B120" s="1427">
        <v>10747</v>
      </c>
      <c r="C120" s="1407">
        <v>5408</v>
      </c>
      <c r="D120" s="1428">
        <v>5339</v>
      </c>
      <c r="E120" s="1438"/>
      <c r="F120" s="1123"/>
    </row>
    <row r="121" spans="1:6">
      <c r="A121" s="1434">
        <v>2003</v>
      </c>
      <c r="B121" s="1427">
        <v>11279</v>
      </c>
      <c r="C121" s="1407">
        <v>5794</v>
      </c>
      <c r="D121" s="1428">
        <v>5485</v>
      </c>
      <c r="E121" s="1438"/>
      <c r="F121" s="1123"/>
    </row>
    <row r="122" spans="1:6">
      <c r="A122" s="1434">
        <v>2004</v>
      </c>
      <c r="B122" s="1427">
        <v>12066</v>
      </c>
      <c r="C122" s="1407">
        <v>6090</v>
      </c>
      <c r="D122" s="1428">
        <v>5976</v>
      </c>
      <c r="E122" s="1438"/>
      <c r="F122" s="1123"/>
    </row>
    <row r="123" spans="1:6">
      <c r="A123" s="1434">
        <v>2005</v>
      </c>
      <c r="B123" s="1427">
        <v>12297</v>
      </c>
      <c r="C123" s="1407">
        <v>6304</v>
      </c>
      <c r="D123" s="1428">
        <v>5993</v>
      </c>
      <c r="E123" s="1438"/>
      <c r="F123" s="1123"/>
    </row>
    <row r="124" spans="1:6">
      <c r="A124" s="1434">
        <v>2006</v>
      </c>
      <c r="B124" s="1427">
        <v>12165</v>
      </c>
      <c r="C124" s="1407">
        <v>6182</v>
      </c>
      <c r="D124" s="1428">
        <v>5983</v>
      </c>
      <c r="E124" s="1438"/>
      <c r="F124" s="1123"/>
    </row>
    <row r="125" spans="1:6">
      <c r="A125" s="1434">
        <v>2007</v>
      </c>
      <c r="B125" s="1427">
        <v>12857</v>
      </c>
      <c r="C125" s="1407">
        <v>6461</v>
      </c>
      <c r="D125" s="1428">
        <v>6396</v>
      </c>
      <c r="E125" s="1438"/>
      <c r="F125" s="1123"/>
    </row>
    <row r="126" spans="1:6">
      <c r="A126" s="1434">
        <v>2008</v>
      </c>
      <c r="B126" s="1427">
        <v>13040</v>
      </c>
      <c r="C126" s="1407">
        <v>6623</v>
      </c>
      <c r="D126" s="1428">
        <v>6417</v>
      </c>
      <c r="E126" s="1438"/>
      <c r="F126" s="1123"/>
    </row>
    <row r="127" spans="1:6">
      <c r="A127" s="1434">
        <v>2009</v>
      </c>
      <c r="B127" s="1427">
        <v>13503</v>
      </c>
      <c r="C127" s="1407">
        <v>6974</v>
      </c>
      <c r="D127" s="1428">
        <v>6526</v>
      </c>
      <c r="E127" s="1438"/>
      <c r="F127" s="1123"/>
    </row>
    <row r="128" spans="1:6">
      <c r="A128" s="1434">
        <v>2010</v>
      </c>
      <c r="B128" s="1429">
        <v>13498</v>
      </c>
      <c r="C128" s="1430">
        <v>6987</v>
      </c>
      <c r="D128" s="1431">
        <v>6510</v>
      </c>
      <c r="E128" s="1438"/>
      <c r="F128" s="1123"/>
    </row>
    <row r="129" spans="1:5">
      <c r="A129" s="1432"/>
      <c r="B129" s="1433" t="s">
        <v>440</v>
      </c>
      <c r="C129" s="1433"/>
      <c r="D129" s="1433"/>
      <c r="E129" s="1438"/>
    </row>
    <row r="130" spans="1:5">
      <c r="A130" s="1434"/>
      <c r="B130" s="1435">
        <v>227</v>
      </c>
      <c r="C130" s="1435">
        <v>233</v>
      </c>
      <c r="D130" s="1435">
        <v>221</v>
      </c>
      <c r="E130" s="1438"/>
    </row>
    <row r="131" spans="1:5">
      <c r="A131" s="1436" t="s">
        <v>425</v>
      </c>
      <c r="C131" s="1437"/>
      <c r="D131" s="1437"/>
    </row>
    <row r="132" spans="1:5">
      <c r="A132" s="2" t="s">
        <v>869</v>
      </c>
      <c r="C132" s="1437"/>
      <c r="D132" s="1437"/>
    </row>
    <row r="133" spans="1:5">
      <c r="A133" s="2" t="s">
        <v>870</v>
      </c>
      <c r="C133" s="1437"/>
      <c r="D133" s="1437"/>
    </row>
    <row r="134" spans="1:5">
      <c r="A134" s="2" t="s">
        <v>866</v>
      </c>
      <c r="C134" s="1437"/>
      <c r="D134" s="1437"/>
    </row>
    <row r="135" spans="1:5">
      <c r="A135" s="1439"/>
    </row>
    <row r="136" spans="1:5" s="12" customFormat="1">
      <c r="A136" s="1420" t="s">
        <v>872</v>
      </c>
    </row>
    <row r="137" spans="1:5">
      <c r="A137" s="1421" t="s">
        <v>3</v>
      </c>
    </row>
    <row r="138" spans="1:5">
      <c r="A138" s="1422" t="s">
        <v>840</v>
      </c>
      <c r="B138" s="1422" t="s">
        <v>1</v>
      </c>
      <c r="C138" s="1422" t="s">
        <v>766</v>
      </c>
      <c r="D138" s="1422" t="s">
        <v>767</v>
      </c>
    </row>
    <row r="139" spans="1:5">
      <c r="A139" s="1434">
        <v>1977</v>
      </c>
      <c r="B139" s="1407">
        <v>5396</v>
      </c>
      <c r="C139" s="1407">
        <v>2742</v>
      </c>
      <c r="D139" s="1426">
        <v>2654</v>
      </c>
      <c r="E139" s="1438"/>
    </row>
    <row r="140" spans="1:5">
      <c r="A140" s="1434">
        <v>1978</v>
      </c>
      <c r="B140" s="1407">
        <v>6612</v>
      </c>
      <c r="C140" s="1407">
        <v>3447</v>
      </c>
      <c r="D140" s="1428">
        <v>3165</v>
      </c>
      <c r="E140" s="1438"/>
    </row>
    <row r="141" spans="1:5">
      <c r="A141" s="1434">
        <v>1979</v>
      </c>
      <c r="B141" s="1427">
        <f>5086+2993</f>
        <v>8079</v>
      </c>
      <c r="C141" s="1407">
        <v>4216</v>
      </c>
      <c r="D141" s="1428">
        <v>3863</v>
      </c>
      <c r="E141" s="1438"/>
    </row>
    <row r="142" spans="1:5">
      <c r="A142" s="1434">
        <v>1980</v>
      </c>
      <c r="B142" s="1407">
        <v>9477</v>
      </c>
      <c r="C142" s="1407">
        <v>4831</v>
      </c>
      <c r="D142" s="1428">
        <v>4646</v>
      </c>
      <c r="E142" s="1438"/>
    </row>
    <row r="143" spans="1:5">
      <c r="A143" s="1434">
        <v>1981</v>
      </c>
      <c r="B143" s="1407">
        <v>10845</v>
      </c>
      <c r="C143" s="1407">
        <v>5512</v>
      </c>
      <c r="D143" s="1428">
        <v>5333</v>
      </c>
      <c r="E143" s="1438"/>
    </row>
    <row r="144" spans="1:5">
      <c r="A144" s="1434">
        <v>1982</v>
      </c>
      <c r="B144" s="1407">
        <v>11810</v>
      </c>
      <c r="C144" s="1407">
        <v>6059</v>
      </c>
      <c r="D144" s="1428">
        <v>5751</v>
      </c>
      <c r="E144" s="1438"/>
    </row>
    <row r="145" spans="1:5">
      <c r="A145" s="1434">
        <v>1983</v>
      </c>
      <c r="B145" s="1407">
        <v>12563</v>
      </c>
      <c r="C145" s="1407">
        <v>6401</v>
      </c>
      <c r="D145" s="1428">
        <v>6162</v>
      </c>
      <c r="E145" s="1438"/>
    </row>
    <row r="146" spans="1:5">
      <c r="A146" s="1434">
        <v>1984</v>
      </c>
      <c r="B146" s="1407">
        <f>C146+D146</f>
        <v>12058</v>
      </c>
      <c r="C146" s="1407">
        <v>6255</v>
      </c>
      <c r="D146" s="1428">
        <v>5803</v>
      </c>
      <c r="E146" s="1438"/>
    </row>
    <row r="147" spans="1:5">
      <c r="A147" s="1434">
        <v>1985</v>
      </c>
      <c r="B147" s="1407">
        <v>12412</v>
      </c>
      <c r="C147" s="1407">
        <v>6481</v>
      </c>
      <c r="D147" s="1428">
        <v>5931</v>
      </c>
      <c r="E147" s="1438"/>
    </row>
    <row r="148" spans="1:5">
      <c r="A148" s="1434">
        <v>1986</v>
      </c>
      <c r="B148" s="1407">
        <v>13372</v>
      </c>
      <c r="C148" s="1407">
        <v>6797</v>
      </c>
      <c r="D148" s="1428">
        <v>6575</v>
      </c>
      <c r="E148" s="1438"/>
    </row>
    <row r="149" spans="1:5">
      <c r="A149" s="1434">
        <v>1987</v>
      </c>
      <c r="B149" s="1407">
        <v>14164</v>
      </c>
      <c r="C149" s="1407">
        <v>7194</v>
      </c>
      <c r="D149" s="1428">
        <v>6970</v>
      </c>
      <c r="E149" s="1438"/>
    </row>
    <row r="150" spans="1:5">
      <c r="A150" s="1434">
        <v>1988</v>
      </c>
      <c r="B150" s="1407">
        <v>15320</v>
      </c>
      <c r="C150" s="1407">
        <v>7860</v>
      </c>
      <c r="D150" s="1428">
        <v>7460</v>
      </c>
      <c r="E150" s="1438"/>
    </row>
    <row r="151" spans="1:5">
      <c r="A151" s="1434">
        <v>1989</v>
      </c>
      <c r="B151" s="1407">
        <v>14908</v>
      </c>
      <c r="C151" s="1407">
        <v>7589</v>
      </c>
      <c r="D151" s="1428">
        <v>7319</v>
      </c>
      <c r="E151" s="1438"/>
    </row>
    <row r="152" spans="1:5">
      <c r="A152" s="1434">
        <v>1990</v>
      </c>
      <c r="B152" s="1407">
        <v>14975</v>
      </c>
      <c r="C152" s="1407">
        <v>7613</v>
      </c>
      <c r="D152" s="1428">
        <v>7362</v>
      </c>
      <c r="E152" s="1438"/>
    </row>
    <row r="153" spans="1:5">
      <c r="A153" s="1434">
        <v>1991</v>
      </c>
      <c r="B153" s="1407">
        <v>13384</v>
      </c>
      <c r="C153" s="1407">
        <v>6792</v>
      </c>
      <c r="D153" s="1428">
        <v>6592</v>
      </c>
      <c r="E153" s="1438"/>
    </row>
    <row r="154" spans="1:5">
      <c r="A154" s="1434">
        <v>1992</v>
      </c>
      <c r="B154" s="1407">
        <v>13706</v>
      </c>
      <c r="C154" s="1407">
        <v>6875</v>
      </c>
      <c r="D154" s="1428">
        <v>6831</v>
      </c>
      <c r="E154" s="1438"/>
    </row>
    <row r="155" spans="1:5">
      <c r="A155" s="1434">
        <v>1993</v>
      </c>
      <c r="B155" s="1407">
        <v>12718</v>
      </c>
      <c r="C155" s="1407">
        <v>6495</v>
      </c>
      <c r="D155" s="1428">
        <v>6223</v>
      </c>
      <c r="E155" s="1438"/>
    </row>
    <row r="156" spans="1:5">
      <c r="A156" s="1434">
        <v>1994</v>
      </c>
      <c r="B156" s="1407">
        <v>13410</v>
      </c>
      <c r="C156" s="1407">
        <v>6988</v>
      </c>
      <c r="D156" s="1428">
        <v>6422</v>
      </c>
      <c r="E156" s="1438"/>
    </row>
    <row r="157" spans="1:5">
      <c r="A157" s="1434">
        <v>1995</v>
      </c>
      <c r="B157" s="1407">
        <v>12324</v>
      </c>
      <c r="C157" s="1407">
        <v>6226</v>
      </c>
      <c r="D157" s="1428">
        <v>6098</v>
      </c>
      <c r="E157" s="1438"/>
    </row>
    <row r="158" spans="1:5">
      <c r="A158" s="1434">
        <v>1996</v>
      </c>
      <c r="B158" s="1407">
        <v>11390</v>
      </c>
      <c r="C158" s="1407">
        <v>5769</v>
      </c>
      <c r="D158" s="1428">
        <v>5621</v>
      </c>
      <c r="E158" s="1438"/>
    </row>
    <row r="159" spans="1:5">
      <c r="A159" s="1434">
        <v>1997</v>
      </c>
      <c r="B159" s="1407">
        <v>11125</v>
      </c>
      <c r="C159" s="1407">
        <v>5724</v>
      </c>
      <c r="D159" s="1428">
        <v>5401</v>
      </c>
      <c r="E159" s="1438"/>
    </row>
    <row r="160" spans="1:5">
      <c r="A160" s="1434">
        <v>1998</v>
      </c>
      <c r="B160" s="1407">
        <v>12013</v>
      </c>
      <c r="C160" s="1407">
        <v>6122</v>
      </c>
      <c r="D160" s="1428">
        <v>5891</v>
      </c>
      <c r="E160" s="1438"/>
    </row>
    <row r="161" spans="1:5">
      <c r="A161" s="1434">
        <v>1999</v>
      </c>
      <c r="B161" s="1407">
        <v>12516</v>
      </c>
      <c r="C161" s="1407">
        <v>6429</v>
      </c>
      <c r="D161" s="1428">
        <v>6087</v>
      </c>
      <c r="E161" s="1438"/>
    </row>
    <row r="162" spans="1:5">
      <c r="A162" s="1434">
        <v>2000</v>
      </c>
      <c r="B162" s="1407">
        <v>13339</v>
      </c>
      <c r="C162" s="1407">
        <v>6791</v>
      </c>
      <c r="D162" s="1428">
        <v>6548</v>
      </c>
      <c r="E162" s="1438"/>
    </row>
    <row r="163" spans="1:5">
      <c r="A163" s="1434">
        <v>2001</v>
      </c>
      <c r="B163" s="1407">
        <v>13592</v>
      </c>
      <c r="C163" s="1407">
        <v>6900</v>
      </c>
      <c r="D163" s="1428">
        <v>6692</v>
      </c>
      <c r="E163" s="1438"/>
    </row>
    <row r="164" spans="1:5">
      <c r="A164" s="1434">
        <v>2002</v>
      </c>
      <c r="B164" s="1407">
        <v>13553</v>
      </c>
      <c r="C164" s="1407">
        <v>6852</v>
      </c>
      <c r="D164" s="1428">
        <v>6701</v>
      </c>
      <c r="E164" s="1440"/>
    </row>
    <row r="165" spans="1:5">
      <c r="A165" s="1434">
        <v>2003</v>
      </c>
      <c r="B165" s="1407">
        <v>13711</v>
      </c>
      <c r="C165" s="1407">
        <v>6968</v>
      </c>
      <c r="D165" s="1428">
        <v>6743</v>
      </c>
      <c r="E165" s="1440"/>
    </row>
    <row r="166" spans="1:5">
      <c r="A166" s="1434">
        <v>2004</v>
      </c>
      <c r="B166" s="1407">
        <v>14195</v>
      </c>
      <c r="C166" s="1407">
        <v>7205</v>
      </c>
      <c r="D166" s="1428">
        <v>6990</v>
      </c>
      <c r="E166" s="1440"/>
    </row>
    <row r="167" spans="1:5">
      <c r="A167" s="1434">
        <v>2005</v>
      </c>
      <c r="B167" s="1407">
        <v>14816</v>
      </c>
      <c r="C167" s="1407">
        <v>7667</v>
      </c>
      <c r="D167" s="1428">
        <v>7149</v>
      </c>
      <c r="E167" s="1440"/>
    </row>
    <row r="168" spans="1:5">
      <c r="A168" s="1434">
        <v>2006</v>
      </c>
      <c r="B168" s="1407">
        <v>13573</v>
      </c>
      <c r="C168" s="1407">
        <v>6990</v>
      </c>
      <c r="D168" s="1428">
        <v>6583</v>
      </c>
      <c r="E168" s="1440"/>
    </row>
    <row r="169" spans="1:5">
      <c r="A169" s="1434">
        <v>2007</v>
      </c>
      <c r="B169" s="1407">
        <v>14123</v>
      </c>
      <c r="C169" s="1407">
        <v>7273</v>
      </c>
      <c r="D169" s="1428">
        <v>6850</v>
      </c>
      <c r="E169" s="1440"/>
    </row>
    <row r="170" spans="1:5">
      <c r="A170" s="1434">
        <v>2008</v>
      </c>
      <c r="B170" s="1407">
        <v>15404</v>
      </c>
      <c r="C170" s="1407">
        <v>7997</v>
      </c>
      <c r="D170" s="1428">
        <v>7407</v>
      </c>
      <c r="E170" s="1440"/>
    </row>
    <row r="171" spans="1:5">
      <c r="A171" s="1434">
        <v>2009</v>
      </c>
      <c r="B171" s="1407">
        <v>15565</v>
      </c>
      <c r="C171" s="1407">
        <v>7968</v>
      </c>
      <c r="D171" s="1428">
        <v>7590</v>
      </c>
      <c r="E171" s="1440"/>
    </row>
    <row r="172" spans="1:5">
      <c r="A172" s="1434">
        <v>2010</v>
      </c>
      <c r="B172" s="1430">
        <v>15820</v>
      </c>
      <c r="C172" s="1430">
        <v>8260</v>
      </c>
      <c r="D172" s="1431">
        <v>7560</v>
      </c>
      <c r="E172" s="1440"/>
    </row>
    <row r="173" spans="1:5">
      <c r="A173" s="1432"/>
      <c r="B173" s="1433" t="s">
        <v>440</v>
      </c>
      <c r="C173" s="1433"/>
      <c r="D173" s="1433"/>
      <c r="E173" s="1440"/>
    </row>
    <row r="174" spans="1:5">
      <c r="A174" s="1434"/>
      <c r="B174" s="1435">
        <v>193</v>
      </c>
      <c r="C174" s="1435">
        <v>201</v>
      </c>
      <c r="D174" s="1435">
        <v>185</v>
      </c>
      <c r="E174" s="1440"/>
    </row>
    <row r="175" spans="1:5">
      <c r="A175" s="1436" t="s">
        <v>425</v>
      </c>
      <c r="B175" s="1437"/>
      <c r="C175" s="1437"/>
      <c r="D175" s="1437"/>
    </row>
    <row r="176" spans="1:5">
      <c r="A176" s="2" t="s">
        <v>869</v>
      </c>
      <c r="B176" s="1437"/>
      <c r="C176" s="1437"/>
      <c r="D176" s="1437"/>
    </row>
    <row r="177" spans="1:4">
      <c r="A177" s="2" t="s">
        <v>870</v>
      </c>
      <c r="B177" s="1437"/>
      <c r="C177" s="1437"/>
      <c r="D177" s="1437"/>
    </row>
    <row r="178" spans="1:4">
      <c r="A178" s="2" t="s">
        <v>866</v>
      </c>
      <c r="B178" s="1437"/>
      <c r="C178" s="1437"/>
      <c r="D178" s="1437"/>
    </row>
    <row r="179" spans="1:4">
      <c r="A179" s="1439"/>
    </row>
    <row r="180" spans="1:4" s="12" customFormat="1">
      <c r="A180" s="1420" t="s">
        <v>873</v>
      </c>
    </row>
    <row r="181" spans="1:4">
      <c r="A181" s="1421" t="s">
        <v>3</v>
      </c>
    </row>
    <row r="182" spans="1:4">
      <c r="A182" s="1422" t="s">
        <v>840</v>
      </c>
      <c r="B182" s="1422" t="s">
        <v>1</v>
      </c>
      <c r="C182" s="1422" t="s">
        <v>766</v>
      </c>
      <c r="D182" s="1422" t="s">
        <v>767</v>
      </c>
    </row>
    <row r="183" spans="1:4">
      <c r="A183" s="1434">
        <v>1977</v>
      </c>
      <c r="B183" s="1424">
        <v>995</v>
      </c>
      <c r="C183" s="1425">
        <v>725</v>
      </c>
      <c r="D183" s="1426">
        <v>270</v>
      </c>
    </row>
    <row r="184" spans="1:4">
      <c r="A184" s="1434">
        <v>1978</v>
      </c>
      <c r="B184" s="1427">
        <v>1048</v>
      </c>
      <c r="C184" s="1407">
        <v>772</v>
      </c>
      <c r="D184" s="1428">
        <v>276</v>
      </c>
    </row>
    <row r="185" spans="1:4">
      <c r="A185" s="1434">
        <v>1979</v>
      </c>
      <c r="B185" s="1427">
        <v>1144</v>
      </c>
      <c r="C185" s="1407">
        <v>832</v>
      </c>
      <c r="D185" s="1428">
        <v>312</v>
      </c>
    </row>
    <row r="186" spans="1:4">
      <c r="A186" s="1434">
        <v>1980</v>
      </c>
      <c r="B186" s="1427">
        <v>1216</v>
      </c>
      <c r="C186" s="1407">
        <v>880</v>
      </c>
      <c r="D186" s="1428">
        <v>336</v>
      </c>
    </row>
    <row r="187" spans="1:4">
      <c r="A187" s="1434">
        <v>1981</v>
      </c>
      <c r="B187" s="1407">
        <v>1407</v>
      </c>
      <c r="C187" s="1407">
        <v>1042</v>
      </c>
      <c r="D187" s="1428">
        <v>365</v>
      </c>
    </row>
    <row r="188" spans="1:4">
      <c r="A188" s="1434">
        <v>1982</v>
      </c>
      <c r="B188" s="1407">
        <v>1476</v>
      </c>
      <c r="C188" s="1407">
        <f>C232+C279+1+4</f>
        <v>1067</v>
      </c>
      <c r="D188" s="1428">
        <f>D232+D279+1+2</f>
        <v>409</v>
      </c>
    </row>
    <row r="189" spans="1:4">
      <c r="A189" s="1434">
        <v>1983</v>
      </c>
      <c r="B189" s="1407">
        <v>1568</v>
      </c>
      <c r="C189" s="1407">
        <f>738+407</f>
        <v>1145</v>
      </c>
      <c r="D189" s="1428">
        <f>249+174</f>
        <v>423</v>
      </c>
    </row>
    <row r="190" spans="1:4">
      <c r="A190" s="1434">
        <v>1984</v>
      </c>
      <c r="B190" s="1407">
        <v>1386</v>
      </c>
      <c r="C190" s="1407">
        <v>976</v>
      </c>
      <c r="D190" s="1428">
        <v>410</v>
      </c>
    </row>
    <row r="191" spans="1:4">
      <c r="A191" s="1434">
        <v>1985</v>
      </c>
      <c r="B191" s="1407">
        <v>1279</v>
      </c>
      <c r="C191" s="1407">
        <v>900</v>
      </c>
      <c r="D191" s="1428">
        <v>379</v>
      </c>
    </row>
    <row r="192" spans="1:4">
      <c r="A192" s="1434">
        <v>1986</v>
      </c>
      <c r="B192" s="1407">
        <v>1356</v>
      </c>
      <c r="C192" s="1407">
        <v>967</v>
      </c>
      <c r="D192" s="1428">
        <v>389</v>
      </c>
    </row>
    <row r="193" spans="1:4">
      <c r="A193" s="1434">
        <v>1987</v>
      </c>
      <c r="B193" s="1407">
        <v>1437</v>
      </c>
      <c r="C193" s="1407">
        <v>1018</v>
      </c>
      <c r="D193" s="1428">
        <v>419</v>
      </c>
    </row>
    <row r="194" spans="1:4">
      <c r="A194" s="1434">
        <v>1988</v>
      </c>
      <c r="B194" s="1407">
        <v>1530</v>
      </c>
      <c r="C194" s="1407">
        <v>1064</v>
      </c>
      <c r="D194" s="1428">
        <v>466</v>
      </c>
    </row>
    <row r="195" spans="1:4">
      <c r="A195" s="1434">
        <v>1989</v>
      </c>
      <c r="B195" s="1407">
        <v>1609</v>
      </c>
      <c r="C195" s="1407">
        <v>1112</v>
      </c>
      <c r="D195" s="1428">
        <v>497</v>
      </c>
    </row>
    <row r="196" spans="1:4">
      <c r="A196" s="1434">
        <v>1990</v>
      </c>
      <c r="B196" s="1407">
        <f>1057+575+30</f>
        <v>1662</v>
      </c>
      <c r="C196" s="1407">
        <f>745+401+27</f>
        <v>1173</v>
      </c>
      <c r="D196" s="1428">
        <f>312+174+3</f>
        <v>489</v>
      </c>
    </row>
    <row r="197" spans="1:4">
      <c r="A197" s="1434">
        <v>1991</v>
      </c>
      <c r="B197" s="1427">
        <f>1143+26+622</f>
        <v>1791</v>
      </c>
      <c r="C197" s="1407">
        <f>829+18+417</f>
        <v>1264</v>
      </c>
      <c r="D197" s="1428">
        <f>314+8+205</f>
        <v>527</v>
      </c>
    </row>
    <row r="198" spans="1:4">
      <c r="A198" s="1434">
        <v>1992</v>
      </c>
      <c r="B198" s="1407">
        <v>1868</v>
      </c>
      <c r="C198" s="1407">
        <v>1338</v>
      </c>
      <c r="D198" s="1428">
        <v>530</v>
      </c>
    </row>
    <row r="199" spans="1:4">
      <c r="A199" s="1434">
        <v>1993</v>
      </c>
      <c r="B199" s="1407">
        <f t="shared" ref="B199:D203" si="1">B243+B290</f>
        <v>1927</v>
      </c>
      <c r="C199" s="1407">
        <f t="shared" si="1"/>
        <v>1371</v>
      </c>
      <c r="D199" s="1428">
        <f t="shared" si="1"/>
        <v>556</v>
      </c>
    </row>
    <row r="200" spans="1:4">
      <c r="A200" s="1434">
        <v>1994</v>
      </c>
      <c r="B200" s="1407">
        <f t="shared" si="1"/>
        <v>1976</v>
      </c>
      <c r="C200" s="1407">
        <f t="shared" si="1"/>
        <v>1456</v>
      </c>
      <c r="D200" s="1428">
        <f t="shared" si="1"/>
        <v>520</v>
      </c>
    </row>
    <row r="201" spans="1:4">
      <c r="A201" s="1434">
        <v>1995</v>
      </c>
      <c r="B201" s="1407">
        <f t="shared" si="1"/>
        <v>2163</v>
      </c>
      <c r="C201" s="1407">
        <f t="shared" si="1"/>
        <v>1621</v>
      </c>
      <c r="D201" s="1428">
        <f t="shared" si="1"/>
        <v>542</v>
      </c>
    </row>
    <row r="202" spans="1:4">
      <c r="A202" s="1434">
        <v>1996</v>
      </c>
      <c r="B202" s="1407">
        <f t="shared" si="1"/>
        <v>2044</v>
      </c>
      <c r="C202" s="1407">
        <f t="shared" si="1"/>
        <v>1512</v>
      </c>
      <c r="D202" s="1428">
        <f t="shared" si="1"/>
        <v>532</v>
      </c>
    </row>
    <row r="203" spans="1:4">
      <c r="A203" s="1434">
        <v>1997</v>
      </c>
      <c r="B203" s="1407">
        <f t="shared" si="1"/>
        <v>2095</v>
      </c>
      <c r="C203" s="1407">
        <f t="shared" si="1"/>
        <v>1539</v>
      </c>
      <c r="D203" s="1428">
        <f t="shared" si="1"/>
        <v>556</v>
      </c>
    </row>
    <row r="204" spans="1:4">
      <c r="A204" s="1434">
        <v>1998</v>
      </c>
      <c r="B204" s="1407">
        <f>C204+D204</f>
        <v>2183</v>
      </c>
      <c r="C204" s="1407">
        <f>C248+C295</f>
        <v>1619</v>
      </c>
      <c r="D204" s="1428">
        <v>564</v>
      </c>
    </row>
    <row r="205" spans="1:4">
      <c r="A205" s="1434">
        <v>1999</v>
      </c>
      <c r="B205" s="1407">
        <v>2295</v>
      </c>
      <c r="C205" s="1407">
        <v>1662</v>
      </c>
      <c r="D205" s="1428">
        <v>633</v>
      </c>
    </row>
    <row r="206" spans="1:4">
      <c r="A206" s="1434">
        <v>2000</v>
      </c>
      <c r="B206" s="1407">
        <v>2375</v>
      </c>
      <c r="C206" s="1407">
        <v>1726</v>
      </c>
      <c r="D206" s="1428">
        <v>649</v>
      </c>
    </row>
    <row r="207" spans="1:4">
      <c r="A207" s="1434">
        <v>2001</v>
      </c>
      <c r="B207" s="1407">
        <v>2574</v>
      </c>
      <c r="C207" s="1407">
        <v>1843</v>
      </c>
      <c r="D207" s="1428">
        <v>731</v>
      </c>
    </row>
    <row r="208" spans="1:4">
      <c r="A208" s="1434">
        <v>2002</v>
      </c>
      <c r="B208" s="1407">
        <v>2612</v>
      </c>
      <c r="C208" s="1407">
        <v>1908</v>
      </c>
      <c r="D208" s="1428">
        <v>704</v>
      </c>
    </row>
    <row r="209" spans="1:4">
      <c r="A209" s="1434">
        <v>2003</v>
      </c>
      <c r="B209" s="1407">
        <v>2493</v>
      </c>
      <c r="C209" s="1407">
        <v>1787</v>
      </c>
      <c r="D209" s="1428">
        <v>706</v>
      </c>
    </row>
    <row r="210" spans="1:4">
      <c r="A210" s="1434">
        <v>2004</v>
      </c>
      <c r="B210" s="1407">
        <v>2489</v>
      </c>
      <c r="C210" s="1407">
        <v>1772</v>
      </c>
      <c r="D210" s="1428">
        <v>717</v>
      </c>
    </row>
    <row r="211" spans="1:4">
      <c r="A211" s="1434">
        <v>2005</v>
      </c>
      <c r="B211" s="1407">
        <v>2443</v>
      </c>
      <c r="C211" s="1407">
        <v>1737</v>
      </c>
      <c r="D211" s="1428">
        <v>706</v>
      </c>
    </row>
    <row r="212" spans="1:4">
      <c r="A212" s="1434">
        <v>2006</v>
      </c>
      <c r="B212" s="1427">
        <v>2380</v>
      </c>
      <c r="C212" s="1407">
        <v>1690</v>
      </c>
      <c r="D212" s="1428">
        <v>690</v>
      </c>
    </row>
    <row r="213" spans="1:4">
      <c r="A213" s="1434">
        <v>2007</v>
      </c>
      <c r="B213" s="1427">
        <v>2750</v>
      </c>
      <c r="C213" s="1407">
        <v>1986</v>
      </c>
      <c r="D213" s="1428">
        <v>764</v>
      </c>
    </row>
    <row r="214" spans="1:4">
      <c r="A214" s="1434">
        <v>2008</v>
      </c>
      <c r="B214" s="1427">
        <v>2949</v>
      </c>
      <c r="C214" s="1407">
        <v>2154</v>
      </c>
      <c r="D214" s="1428">
        <v>792</v>
      </c>
    </row>
    <row r="215" spans="1:4">
      <c r="A215" s="1434">
        <v>2009</v>
      </c>
      <c r="B215" s="1427">
        <v>2988</v>
      </c>
      <c r="C215" s="1407">
        <v>2233</v>
      </c>
      <c r="D215" s="1428">
        <v>754</v>
      </c>
    </row>
    <row r="216" spans="1:4">
      <c r="A216" s="1434">
        <v>2010</v>
      </c>
      <c r="B216" s="1429">
        <v>2879</v>
      </c>
      <c r="C216" s="1430">
        <v>2051</v>
      </c>
      <c r="D216" s="1431">
        <v>826</v>
      </c>
    </row>
    <row r="217" spans="1:4">
      <c r="A217" s="1432"/>
      <c r="B217" s="1433" t="s">
        <v>440</v>
      </c>
      <c r="C217" s="1433"/>
      <c r="D217" s="1433"/>
    </row>
    <row r="218" spans="1:4">
      <c r="A218" s="1434"/>
      <c r="B218" s="1435">
        <v>189</v>
      </c>
      <c r="C218" s="1435">
        <v>183</v>
      </c>
      <c r="D218" s="1435">
        <v>206</v>
      </c>
    </row>
    <row r="219" spans="1:4">
      <c r="A219" s="1441" t="s">
        <v>100</v>
      </c>
      <c r="B219" s="1437"/>
      <c r="C219" s="1437"/>
      <c r="D219" s="1437"/>
    </row>
    <row r="220" spans="1:4">
      <c r="A220" s="2" t="s">
        <v>874</v>
      </c>
      <c r="B220" s="1437"/>
      <c r="C220" s="1437"/>
      <c r="D220" s="1437"/>
    </row>
    <row r="221" spans="1:4">
      <c r="A221" s="2" t="s">
        <v>875</v>
      </c>
      <c r="B221" s="1437"/>
      <c r="C221" s="1437"/>
      <c r="D221" s="1437"/>
    </row>
    <row r="222" spans="1:4">
      <c r="A222" s="2" t="s">
        <v>866</v>
      </c>
      <c r="B222" s="1437"/>
      <c r="C222" s="1437"/>
      <c r="D222" s="1437"/>
    </row>
    <row r="224" spans="1:4" s="12" customFormat="1">
      <c r="A224" s="1420" t="s">
        <v>876</v>
      </c>
    </row>
    <row r="225" spans="1:5">
      <c r="A225" s="1421" t="s">
        <v>3</v>
      </c>
    </row>
    <row r="226" spans="1:5">
      <c r="A226" s="1422" t="s">
        <v>840</v>
      </c>
      <c r="B226" s="1422" t="s">
        <v>1</v>
      </c>
      <c r="C226" s="1422" t="s">
        <v>766</v>
      </c>
      <c r="D226" s="1422" t="s">
        <v>767</v>
      </c>
    </row>
    <row r="227" spans="1:5">
      <c r="A227" s="1434">
        <v>1977</v>
      </c>
      <c r="B227" s="1424">
        <v>334</v>
      </c>
      <c r="C227" s="1425">
        <v>205</v>
      </c>
      <c r="D227" s="1426">
        <v>129</v>
      </c>
    </row>
    <row r="228" spans="1:5">
      <c r="A228" s="1434">
        <v>1978</v>
      </c>
      <c r="B228" s="1427">
        <v>334</v>
      </c>
      <c r="C228" s="1407">
        <v>213</v>
      </c>
      <c r="D228" s="1428">
        <v>121</v>
      </c>
    </row>
    <row r="229" spans="1:5">
      <c r="A229" s="1434">
        <v>1979</v>
      </c>
      <c r="B229" s="1427">
        <v>392</v>
      </c>
      <c r="C229" s="1407">
        <v>237</v>
      </c>
      <c r="D229" s="1428">
        <v>155</v>
      </c>
    </row>
    <row r="230" spans="1:5">
      <c r="A230" s="1434">
        <v>1980</v>
      </c>
      <c r="B230" s="1427">
        <v>379</v>
      </c>
      <c r="C230" s="1407">
        <v>253</v>
      </c>
      <c r="D230" s="1428">
        <v>126</v>
      </c>
    </row>
    <row r="231" spans="1:5">
      <c r="A231" s="1434">
        <v>1981</v>
      </c>
      <c r="B231" s="1427">
        <v>429</v>
      </c>
      <c r="C231" s="1407">
        <v>278</v>
      </c>
      <c r="D231" s="1428">
        <v>151</v>
      </c>
    </row>
    <row r="232" spans="1:5">
      <c r="A232" s="1434">
        <v>1982</v>
      </c>
      <c r="B232" s="1427">
        <v>516</v>
      </c>
      <c r="C232" s="1407">
        <v>326</v>
      </c>
      <c r="D232" s="1428">
        <v>190</v>
      </c>
    </row>
    <row r="233" spans="1:5">
      <c r="A233" s="1434">
        <v>1983</v>
      </c>
      <c r="B233" s="1427">
        <f>C233+D233</f>
        <v>538</v>
      </c>
      <c r="C233" s="1407">
        <f>86+104+88+69</f>
        <v>347</v>
      </c>
      <c r="D233" s="1428">
        <f>54+59+50+28</f>
        <v>191</v>
      </c>
    </row>
    <row r="234" spans="1:5">
      <c r="A234" s="1434">
        <v>1984</v>
      </c>
      <c r="B234" s="1427">
        <v>578</v>
      </c>
      <c r="C234" s="1407">
        <v>371</v>
      </c>
      <c r="D234" s="1428">
        <v>207</v>
      </c>
    </row>
    <row r="235" spans="1:5">
      <c r="A235" s="1434">
        <v>1985</v>
      </c>
      <c r="B235" s="1427">
        <v>520</v>
      </c>
      <c r="C235" s="1407">
        <v>333</v>
      </c>
      <c r="D235" s="1428">
        <v>187</v>
      </c>
    </row>
    <row r="236" spans="1:5">
      <c r="A236" s="1434">
        <v>1986</v>
      </c>
      <c r="B236" s="1427">
        <v>492</v>
      </c>
      <c r="C236" s="1407">
        <v>319</v>
      </c>
      <c r="D236" s="1428">
        <v>173</v>
      </c>
    </row>
    <row r="237" spans="1:5">
      <c r="A237" s="1434">
        <v>1987</v>
      </c>
      <c r="B237" s="1427">
        <v>531</v>
      </c>
      <c r="C237" s="1407">
        <v>335</v>
      </c>
      <c r="D237" s="1428">
        <v>196</v>
      </c>
    </row>
    <row r="238" spans="1:5">
      <c r="A238" s="1434">
        <v>1988</v>
      </c>
      <c r="B238" s="1427">
        <v>585</v>
      </c>
      <c r="C238" s="1407">
        <v>372</v>
      </c>
      <c r="D238" s="1428">
        <v>213</v>
      </c>
    </row>
    <row r="239" spans="1:5">
      <c r="A239" s="1434">
        <v>1989</v>
      </c>
      <c r="B239" s="1427">
        <v>602</v>
      </c>
      <c r="C239" s="1407">
        <v>365</v>
      </c>
      <c r="D239" s="1428">
        <v>237</v>
      </c>
    </row>
    <row r="240" spans="1:5">
      <c r="A240" s="1434">
        <v>1990</v>
      </c>
      <c r="B240" s="1442">
        <v>595</v>
      </c>
      <c r="C240" s="1443">
        <v>377</v>
      </c>
      <c r="D240" s="1444">
        <v>218</v>
      </c>
      <c r="E240" s="1445"/>
    </row>
    <row r="241" spans="1:5">
      <c r="A241" s="1434">
        <v>1991</v>
      </c>
      <c r="B241" s="1442">
        <v>631</v>
      </c>
      <c r="C241" s="1443">
        <v>400</v>
      </c>
      <c r="D241" s="1444">
        <v>231</v>
      </c>
      <c r="E241" s="1445"/>
    </row>
    <row r="242" spans="1:5">
      <c r="A242" s="1434">
        <v>1992</v>
      </c>
      <c r="B242" s="1427">
        <v>679</v>
      </c>
      <c r="C242" s="1407">
        <v>435</v>
      </c>
      <c r="D242" s="1428">
        <v>244</v>
      </c>
    </row>
    <row r="243" spans="1:5">
      <c r="A243" s="1434">
        <v>1993</v>
      </c>
      <c r="B243" s="1427">
        <v>660</v>
      </c>
      <c r="C243" s="1407">
        <v>423</v>
      </c>
      <c r="D243" s="1428">
        <v>237</v>
      </c>
    </row>
    <row r="244" spans="1:5">
      <c r="A244" s="1434">
        <v>1994</v>
      </c>
      <c r="B244" s="1427">
        <v>618</v>
      </c>
      <c r="C244" s="1407">
        <v>391</v>
      </c>
      <c r="D244" s="1428">
        <v>227</v>
      </c>
    </row>
    <row r="245" spans="1:5">
      <c r="A245" s="1434">
        <v>1995</v>
      </c>
      <c r="B245" s="1427">
        <v>721</v>
      </c>
      <c r="C245" s="1407">
        <v>455</v>
      </c>
      <c r="D245" s="1428">
        <v>266</v>
      </c>
    </row>
    <row r="246" spans="1:5">
      <c r="A246" s="1434">
        <v>1996</v>
      </c>
      <c r="B246" s="1427">
        <v>722</v>
      </c>
      <c r="C246" s="1407">
        <v>454</v>
      </c>
      <c r="D246" s="1428">
        <v>268</v>
      </c>
    </row>
    <row r="247" spans="1:5">
      <c r="A247" s="1434">
        <v>1997</v>
      </c>
      <c r="B247" s="1427">
        <v>696</v>
      </c>
      <c r="C247" s="1407">
        <v>429</v>
      </c>
      <c r="D247" s="1428">
        <v>267</v>
      </c>
    </row>
    <row r="248" spans="1:5">
      <c r="A248" s="1434">
        <v>1998</v>
      </c>
      <c r="B248" s="1427">
        <v>757</v>
      </c>
      <c r="C248" s="1407">
        <v>495</v>
      </c>
      <c r="D248" s="1428">
        <v>262</v>
      </c>
    </row>
    <row r="249" spans="1:5">
      <c r="A249" s="1434">
        <v>1999</v>
      </c>
      <c r="B249" s="1427">
        <v>812</v>
      </c>
      <c r="C249" s="1407">
        <v>497</v>
      </c>
      <c r="D249" s="1428">
        <v>315</v>
      </c>
    </row>
    <row r="250" spans="1:5">
      <c r="A250" s="1434">
        <v>2000</v>
      </c>
      <c r="B250" s="1427">
        <v>861</v>
      </c>
      <c r="C250" s="1407">
        <v>534</v>
      </c>
      <c r="D250" s="1428">
        <v>327</v>
      </c>
    </row>
    <row r="251" spans="1:5">
      <c r="A251" s="1434">
        <v>2001</v>
      </c>
      <c r="B251" s="1427">
        <v>928</v>
      </c>
      <c r="C251" s="1407">
        <v>574</v>
      </c>
      <c r="D251" s="1428">
        <v>354</v>
      </c>
    </row>
    <row r="252" spans="1:5">
      <c r="A252" s="1434">
        <v>2002</v>
      </c>
      <c r="B252" s="1427">
        <v>853</v>
      </c>
      <c r="C252" s="1407">
        <v>523</v>
      </c>
      <c r="D252" s="1428">
        <v>330</v>
      </c>
    </row>
    <row r="253" spans="1:5">
      <c r="A253" s="1434">
        <v>2003</v>
      </c>
      <c r="B253" s="1427">
        <v>913</v>
      </c>
      <c r="C253" s="1407">
        <v>570</v>
      </c>
      <c r="D253" s="1428">
        <v>343</v>
      </c>
    </row>
    <row r="254" spans="1:5">
      <c r="A254" s="1434">
        <v>2004</v>
      </c>
      <c r="B254" s="1427">
        <v>886</v>
      </c>
      <c r="C254" s="1407">
        <v>540</v>
      </c>
      <c r="D254" s="1428">
        <v>346</v>
      </c>
    </row>
    <row r="255" spans="1:5">
      <c r="A255" s="1434">
        <v>2005</v>
      </c>
      <c r="B255" s="1427">
        <v>819</v>
      </c>
      <c r="C255" s="1407">
        <v>494</v>
      </c>
      <c r="D255" s="1428">
        <v>325</v>
      </c>
    </row>
    <row r="256" spans="1:5">
      <c r="A256" s="1434">
        <v>2006</v>
      </c>
      <c r="B256" s="1427">
        <v>821</v>
      </c>
      <c r="C256" s="1407">
        <v>509</v>
      </c>
      <c r="D256" s="1428">
        <v>311</v>
      </c>
    </row>
    <row r="257" spans="1:7">
      <c r="A257" s="1434">
        <v>2007</v>
      </c>
      <c r="B257" s="1427">
        <v>990</v>
      </c>
      <c r="C257" s="1407">
        <v>613</v>
      </c>
      <c r="D257" s="1428">
        <v>377</v>
      </c>
    </row>
    <row r="258" spans="1:7">
      <c r="A258" s="1434">
        <v>2008</v>
      </c>
      <c r="B258" s="1427">
        <v>981</v>
      </c>
      <c r="C258" s="1407">
        <v>626</v>
      </c>
      <c r="D258" s="1428">
        <v>355</v>
      </c>
    </row>
    <row r="259" spans="1:7">
      <c r="A259" s="1434">
        <v>2009</v>
      </c>
      <c r="B259" s="1427">
        <v>983</v>
      </c>
      <c r="C259" s="1407">
        <v>617</v>
      </c>
      <c r="D259" s="1428">
        <v>366</v>
      </c>
    </row>
    <row r="260" spans="1:7">
      <c r="A260" s="1434">
        <v>2010</v>
      </c>
      <c r="B260" s="1429">
        <v>967</v>
      </c>
      <c r="C260" s="1430">
        <v>572</v>
      </c>
      <c r="D260" s="1431">
        <v>393</v>
      </c>
    </row>
    <row r="261" spans="1:7">
      <c r="A261" s="1432"/>
      <c r="B261" s="1433" t="s">
        <v>440</v>
      </c>
      <c r="C261" s="1433"/>
      <c r="D261" s="1433"/>
    </row>
    <row r="262" spans="1:7">
      <c r="A262" s="1434"/>
      <c r="B262" s="1435">
        <v>190</v>
      </c>
      <c r="C262" s="1435">
        <v>179</v>
      </c>
      <c r="D262" s="1435">
        <v>205</v>
      </c>
    </row>
    <row r="263" spans="1:7">
      <c r="A263" s="1441" t="s">
        <v>100</v>
      </c>
      <c r="B263" s="1437"/>
      <c r="C263" s="1437"/>
      <c r="D263" s="1437"/>
    </row>
    <row r="264" spans="1:7">
      <c r="A264" s="2" t="s">
        <v>874</v>
      </c>
      <c r="B264" s="1437"/>
      <c r="C264" s="1437"/>
      <c r="D264" s="1437"/>
    </row>
    <row r="265" spans="1:7">
      <c r="A265" s="2" t="s">
        <v>875</v>
      </c>
      <c r="B265" s="1437"/>
      <c r="C265" s="1437"/>
      <c r="D265" s="1437"/>
    </row>
    <row r="266" spans="1:7">
      <c r="A266" s="2" t="s">
        <v>866</v>
      </c>
      <c r="B266" s="1437"/>
      <c r="C266" s="1437"/>
      <c r="D266" s="1437"/>
    </row>
    <row r="267" spans="1:7">
      <c r="A267" s="1446" t="s">
        <v>123</v>
      </c>
      <c r="B267" s="1437"/>
      <c r="C267" s="1437"/>
      <c r="D267" s="1437"/>
    </row>
    <row r="268" spans="1:7">
      <c r="A268" s="1447" t="s">
        <v>877</v>
      </c>
      <c r="B268" s="1447"/>
      <c r="C268" s="1447"/>
      <c r="D268" s="1447"/>
      <c r="E268" s="1447"/>
      <c r="F268" s="1447"/>
      <c r="G268" s="6"/>
    </row>
    <row r="269" spans="1:7">
      <c r="A269" s="1447"/>
      <c r="B269" s="1447"/>
      <c r="C269" s="1447"/>
      <c r="D269" s="1447"/>
      <c r="E269" s="1447"/>
      <c r="F269" s="1447"/>
      <c r="G269" s="1401"/>
    </row>
    <row r="270" spans="1:7">
      <c r="A270" s="1183" t="s">
        <v>878</v>
      </c>
    </row>
    <row r="271" spans="1:7" s="12" customFormat="1">
      <c r="A271" s="1420" t="s">
        <v>879</v>
      </c>
    </row>
    <row r="272" spans="1:7">
      <c r="A272" s="1421" t="s">
        <v>3</v>
      </c>
    </row>
    <row r="273" spans="1:5">
      <c r="A273" s="1422" t="s">
        <v>840</v>
      </c>
      <c r="B273" s="1422" t="s">
        <v>1</v>
      </c>
      <c r="C273" s="1422" t="s">
        <v>766</v>
      </c>
      <c r="D273" s="1422" t="s">
        <v>767</v>
      </c>
    </row>
    <row r="274" spans="1:5">
      <c r="A274" s="1434">
        <v>1977</v>
      </c>
      <c r="B274" s="1407">
        <v>661</v>
      </c>
      <c r="C274" s="1407">
        <v>520</v>
      </c>
      <c r="D274" s="1426">
        <v>141</v>
      </c>
    </row>
    <row r="275" spans="1:5">
      <c r="A275" s="1434">
        <v>1978</v>
      </c>
      <c r="B275" s="1407">
        <v>714</v>
      </c>
      <c r="C275" s="1407">
        <v>559</v>
      </c>
      <c r="D275" s="1428">
        <v>155</v>
      </c>
    </row>
    <row r="276" spans="1:5">
      <c r="A276" s="1434">
        <v>1979</v>
      </c>
      <c r="B276" s="1407">
        <v>752</v>
      </c>
      <c r="C276" s="1407">
        <v>595</v>
      </c>
      <c r="D276" s="1428">
        <v>157</v>
      </c>
    </row>
    <row r="277" spans="1:5">
      <c r="A277" s="1434">
        <v>1980</v>
      </c>
      <c r="B277" s="1407">
        <v>837</v>
      </c>
      <c r="C277" s="1407">
        <v>627</v>
      </c>
      <c r="D277" s="1428">
        <v>210</v>
      </c>
    </row>
    <row r="278" spans="1:5">
      <c r="A278" s="1434">
        <v>1981</v>
      </c>
      <c r="B278" s="1407">
        <v>977</v>
      </c>
      <c r="C278" s="1407">
        <v>763</v>
      </c>
      <c r="D278" s="1428">
        <v>214</v>
      </c>
    </row>
    <row r="279" spans="1:5">
      <c r="A279" s="1434">
        <v>1982</v>
      </c>
      <c r="B279" s="1407">
        <v>952</v>
      </c>
      <c r="C279" s="1407">
        <v>736</v>
      </c>
      <c r="D279" s="1428">
        <v>216</v>
      </c>
    </row>
    <row r="280" spans="1:5">
      <c r="A280" s="1434">
        <v>1983</v>
      </c>
      <c r="B280" s="1407">
        <f>C280+D280</f>
        <v>1015</v>
      </c>
      <c r="C280" s="1407">
        <f>216+143+344+84</f>
        <v>787</v>
      </c>
      <c r="D280" s="1428">
        <f>85+74+60+9</f>
        <v>228</v>
      </c>
    </row>
    <row r="281" spans="1:5">
      <c r="A281" s="1434">
        <v>1984</v>
      </c>
      <c r="B281" s="1407">
        <v>796</v>
      </c>
      <c r="C281" s="1407">
        <v>595</v>
      </c>
      <c r="D281" s="1428">
        <v>201</v>
      </c>
    </row>
    <row r="282" spans="1:5">
      <c r="A282" s="1434">
        <v>1985</v>
      </c>
      <c r="B282" s="1407">
        <v>755</v>
      </c>
      <c r="C282" s="1407">
        <v>563</v>
      </c>
      <c r="D282" s="1428">
        <v>192</v>
      </c>
    </row>
    <row r="283" spans="1:5">
      <c r="A283" s="1434">
        <v>1986</v>
      </c>
      <c r="B283" s="1407">
        <v>864</v>
      </c>
      <c r="C283" s="1407">
        <v>648</v>
      </c>
      <c r="D283" s="1428">
        <v>216</v>
      </c>
    </row>
    <row r="284" spans="1:5">
      <c r="A284" s="1434">
        <v>1987</v>
      </c>
      <c r="B284" s="1407">
        <v>906</v>
      </c>
      <c r="C284" s="1407">
        <v>683</v>
      </c>
      <c r="D284" s="1428">
        <v>223</v>
      </c>
    </row>
    <row r="285" spans="1:5">
      <c r="A285" s="1434">
        <v>1988</v>
      </c>
      <c r="B285" s="1407">
        <v>945</v>
      </c>
      <c r="C285" s="1407">
        <v>692</v>
      </c>
      <c r="D285" s="1428">
        <v>253</v>
      </c>
    </row>
    <row r="286" spans="1:5">
      <c r="A286" s="1434">
        <v>1989</v>
      </c>
      <c r="B286" s="1443">
        <v>1007</v>
      </c>
      <c r="C286" s="1443">
        <v>747</v>
      </c>
      <c r="D286" s="1444">
        <v>260</v>
      </c>
    </row>
    <row r="287" spans="1:5">
      <c r="A287" s="1434">
        <v>1990</v>
      </c>
      <c r="B287" s="1443">
        <v>1067</v>
      </c>
      <c r="C287" s="1443">
        <v>796</v>
      </c>
      <c r="D287" s="1444">
        <v>271</v>
      </c>
      <c r="E287" s="1445"/>
    </row>
    <row r="288" spans="1:5">
      <c r="A288" s="1434">
        <v>1991</v>
      </c>
      <c r="B288" s="1443">
        <v>1160</v>
      </c>
      <c r="C288" s="1443">
        <v>864</v>
      </c>
      <c r="D288" s="1444">
        <v>296</v>
      </c>
      <c r="E288" s="1445"/>
    </row>
    <row r="289" spans="1:4">
      <c r="A289" s="1434">
        <v>1992</v>
      </c>
      <c r="B289" s="1407">
        <v>1189</v>
      </c>
      <c r="C289" s="1407">
        <v>903</v>
      </c>
      <c r="D289" s="1428">
        <v>286</v>
      </c>
    </row>
    <row r="290" spans="1:4">
      <c r="A290" s="1434">
        <v>1993</v>
      </c>
      <c r="B290" s="1407">
        <v>1267</v>
      </c>
      <c r="C290" s="1407">
        <v>948</v>
      </c>
      <c r="D290" s="1428">
        <v>319</v>
      </c>
    </row>
    <row r="291" spans="1:4">
      <c r="A291" s="1434">
        <v>1994</v>
      </c>
      <c r="B291" s="1407">
        <v>1358</v>
      </c>
      <c r="C291" s="1407">
        <v>1065</v>
      </c>
      <c r="D291" s="1428">
        <v>293</v>
      </c>
    </row>
    <row r="292" spans="1:4">
      <c r="A292" s="1434">
        <v>1995</v>
      </c>
      <c r="B292" s="1407">
        <v>1442</v>
      </c>
      <c r="C292" s="1407">
        <v>1166</v>
      </c>
      <c r="D292" s="1428">
        <v>276</v>
      </c>
    </row>
    <row r="293" spans="1:4">
      <c r="A293" s="1434">
        <v>1996</v>
      </c>
      <c r="B293" s="1407">
        <v>1322</v>
      </c>
      <c r="C293" s="1407">
        <v>1058</v>
      </c>
      <c r="D293" s="1428">
        <v>264</v>
      </c>
    </row>
    <row r="294" spans="1:4">
      <c r="A294" s="1434">
        <v>1997</v>
      </c>
      <c r="B294" s="1407">
        <v>1399</v>
      </c>
      <c r="C294" s="1407">
        <v>1110</v>
      </c>
      <c r="D294" s="1428">
        <v>289</v>
      </c>
    </row>
    <row r="295" spans="1:4">
      <c r="A295" s="1434">
        <v>1998</v>
      </c>
      <c r="B295" s="1407">
        <v>1426</v>
      </c>
      <c r="C295" s="1407">
        <v>1124</v>
      </c>
      <c r="D295" s="1428">
        <v>302</v>
      </c>
    </row>
    <row r="296" spans="1:4">
      <c r="A296" s="1434">
        <v>1999</v>
      </c>
      <c r="B296" s="1407">
        <v>1483</v>
      </c>
      <c r="C296" s="1407">
        <v>1165</v>
      </c>
      <c r="D296" s="1428">
        <v>318</v>
      </c>
    </row>
    <row r="297" spans="1:4">
      <c r="A297" s="1434">
        <v>2000</v>
      </c>
      <c r="B297" s="1407">
        <v>1514</v>
      </c>
      <c r="C297" s="1407">
        <v>1192</v>
      </c>
      <c r="D297" s="1428">
        <v>322</v>
      </c>
    </row>
    <row r="298" spans="1:4">
      <c r="A298" s="1434">
        <v>2001</v>
      </c>
      <c r="B298" s="1407">
        <v>1646</v>
      </c>
      <c r="C298" s="1407">
        <v>1269</v>
      </c>
      <c r="D298" s="1428">
        <v>377</v>
      </c>
    </row>
    <row r="299" spans="1:4">
      <c r="A299" s="1434">
        <v>2002</v>
      </c>
      <c r="B299" s="1407">
        <v>1759</v>
      </c>
      <c r="C299" s="1407">
        <v>1385</v>
      </c>
      <c r="D299" s="1428">
        <v>374</v>
      </c>
    </row>
    <row r="300" spans="1:4">
      <c r="A300" s="1434">
        <v>2003</v>
      </c>
      <c r="B300" s="1407">
        <v>1580</v>
      </c>
      <c r="C300" s="1407">
        <v>1217</v>
      </c>
      <c r="D300" s="1428">
        <v>363</v>
      </c>
    </row>
    <row r="301" spans="1:4">
      <c r="A301" s="1434">
        <v>2004</v>
      </c>
      <c r="B301" s="1407">
        <v>1603</v>
      </c>
      <c r="C301" s="1407">
        <v>1232</v>
      </c>
      <c r="D301" s="1428">
        <v>371</v>
      </c>
    </row>
    <row r="302" spans="1:4">
      <c r="A302" s="1434">
        <v>2005</v>
      </c>
      <c r="B302" s="1407">
        <v>1624</v>
      </c>
      <c r="C302" s="1407">
        <v>1243</v>
      </c>
      <c r="D302" s="1428">
        <v>381</v>
      </c>
    </row>
    <row r="303" spans="1:4">
      <c r="A303" s="1434">
        <v>2006</v>
      </c>
      <c r="B303" s="1407">
        <v>1559</v>
      </c>
      <c r="C303" s="1407">
        <v>1179</v>
      </c>
      <c r="D303" s="1428">
        <v>374</v>
      </c>
    </row>
    <row r="304" spans="1:4">
      <c r="A304" s="1434">
        <v>2007</v>
      </c>
      <c r="B304" s="1407">
        <v>1760</v>
      </c>
      <c r="C304" s="1407">
        <v>1373</v>
      </c>
      <c r="D304" s="1428">
        <v>387</v>
      </c>
    </row>
    <row r="305" spans="1:6">
      <c r="A305" s="1434">
        <v>2008</v>
      </c>
      <c r="B305" s="1407">
        <v>1947</v>
      </c>
      <c r="C305" s="1407">
        <v>1515</v>
      </c>
      <c r="D305" s="1428">
        <v>431</v>
      </c>
    </row>
    <row r="306" spans="1:6">
      <c r="A306" s="1434">
        <v>2009</v>
      </c>
      <c r="B306" s="1407">
        <v>2005</v>
      </c>
      <c r="C306" s="1407">
        <v>1616</v>
      </c>
      <c r="D306" s="1428">
        <v>388</v>
      </c>
    </row>
    <row r="307" spans="1:6">
      <c r="A307" s="1434">
        <v>2010</v>
      </c>
      <c r="B307" s="1430">
        <v>1888</v>
      </c>
      <c r="C307" s="1430">
        <v>1462</v>
      </c>
      <c r="D307" s="1431">
        <v>426</v>
      </c>
    </row>
    <row r="308" spans="1:6">
      <c r="A308" s="1432"/>
      <c r="B308" s="1433" t="s">
        <v>440</v>
      </c>
      <c r="C308" s="1433"/>
      <c r="D308" s="1433"/>
    </row>
    <row r="309" spans="1:6">
      <c r="A309" s="1434"/>
      <c r="B309" s="1435">
        <v>186</v>
      </c>
      <c r="C309" s="1435">
        <v>181</v>
      </c>
      <c r="D309" s="1435">
        <v>202</v>
      </c>
    </row>
    <row r="310" spans="1:6">
      <c r="A310" s="1441" t="s">
        <v>100</v>
      </c>
      <c r="B310" s="1437"/>
      <c r="C310" s="1437"/>
      <c r="D310" s="1437"/>
      <c r="E310" s="1437"/>
    </row>
    <row r="311" spans="1:6">
      <c r="A311" s="2" t="s">
        <v>874</v>
      </c>
      <c r="B311" s="1437"/>
      <c r="C311" s="1437"/>
      <c r="D311" s="1437"/>
      <c r="E311" s="1437"/>
    </row>
    <row r="312" spans="1:6">
      <c r="A312" s="2" t="s">
        <v>875</v>
      </c>
      <c r="B312" s="1437"/>
      <c r="C312" s="1437"/>
      <c r="D312" s="1437"/>
      <c r="E312" s="1437"/>
    </row>
    <row r="313" spans="1:6">
      <c r="A313" s="2" t="s">
        <v>866</v>
      </c>
      <c r="B313" s="1437"/>
      <c r="C313" s="1437"/>
      <c r="D313" s="1437"/>
      <c r="E313" s="1437"/>
    </row>
    <row r="314" spans="1:6">
      <c r="A314" s="1446" t="s">
        <v>123</v>
      </c>
      <c r="B314" s="1437"/>
      <c r="C314" s="1437"/>
      <c r="D314" s="1437"/>
    </row>
    <row r="315" spans="1:6">
      <c r="A315" s="1447" t="s">
        <v>877</v>
      </c>
      <c r="B315" s="1447"/>
      <c r="C315" s="1447"/>
      <c r="D315" s="1447"/>
      <c r="E315" s="1447"/>
      <c r="F315" s="1447"/>
    </row>
    <row r="316" spans="1:6">
      <c r="A316" s="1447"/>
      <c r="B316" s="1447"/>
      <c r="C316" s="1447"/>
      <c r="D316" s="1447"/>
      <c r="E316" s="1447"/>
      <c r="F316" s="1447"/>
    </row>
    <row r="317" spans="1:6">
      <c r="A317" s="1183" t="s">
        <v>878</v>
      </c>
    </row>
    <row r="318" spans="1:6" s="12" customFormat="1">
      <c r="A318" s="992" t="s">
        <v>880</v>
      </c>
      <c r="B318" s="1400"/>
      <c r="C318" s="1400"/>
    </row>
    <row r="319" spans="1:6" ht="30">
      <c r="A319" s="1422" t="s">
        <v>840</v>
      </c>
      <c r="B319" s="1448" t="s">
        <v>881</v>
      </c>
      <c r="C319" s="1449" t="s">
        <v>882</v>
      </c>
      <c r="D319" s="1450" t="s">
        <v>883</v>
      </c>
      <c r="E319" s="1450" t="s">
        <v>884</v>
      </c>
    </row>
    <row r="320" spans="1:6">
      <c r="A320" s="1422">
        <v>1970</v>
      </c>
      <c r="B320" s="985">
        <v>245</v>
      </c>
      <c r="C320" s="1451">
        <v>119</v>
      </c>
      <c r="D320" s="1452">
        <v>3.6724476488840256</v>
      </c>
      <c r="E320" s="957">
        <v>1.7837602866008124</v>
      </c>
    </row>
    <row r="321" spans="1:5">
      <c r="A321" s="1422">
        <v>1971</v>
      </c>
      <c r="B321" s="1453">
        <v>246</v>
      </c>
      <c r="C321" s="1451">
        <v>97</v>
      </c>
      <c r="D321" s="1452">
        <v>2.9959445141333076</v>
      </c>
      <c r="E321" s="957">
        <v>1.181327714922483</v>
      </c>
    </row>
    <row r="322" spans="1:5">
      <c r="A322" s="1422">
        <v>1972</v>
      </c>
      <c r="B322" s="1453">
        <v>398</v>
      </c>
      <c r="C322" s="1451">
        <v>114</v>
      </c>
      <c r="D322" s="1452">
        <v>3.9221869641484512</v>
      </c>
      <c r="E322" s="957">
        <v>1.1234404872184007</v>
      </c>
    </row>
    <row r="323" spans="1:5">
      <c r="A323" s="1422">
        <v>1973</v>
      </c>
      <c r="B323" s="1453">
        <v>568</v>
      </c>
      <c r="C323" s="1451">
        <v>127</v>
      </c>
      <c r="D323" s="1452">
        <v>4.5103348606004783</v>
      </c>
      <c r="E323" s="957">
        <v>1.0084727593244027</v>
      </c>
    </row>
    <row r="324" spans="1:5">
      <c r="A324" s="1422">
        <v>1974</v>
      </c>
      <c r="B324" s="1453">
        <v>505</v>
      </c>
      <c r="C324" s="1451">
        <v>238</v>
      </c>
      <c r="D324" s="1452">
        <v>3.2171547610705162</v>
      </c>
      <c r="E324" s="957">
        <v>1.5162036299698671</v>
      </c>
    </row>
    <row r="325" spans="1:5">
      <c r="A325" s="1422">
        <v>1975</v>
      </c>
      <c r="B325" s="1453">
        <v>574</v>
      </c>
      <c r="C325" s="4">
        <v>280</v>
      </c>
      <c r="D325" s="1452">
        <v>2.9205399437261814</v>
      </c>
      <c r="E325" s="957">
        <v>1.4246536310859423</v>
      </c>
    </row>
    <row r="326" spans="1:5">
      <c r="A326" s="1422">
        <v>1976</v>
      </c>
      <c r="B326" s="1453">
        <v>426</v>
      </c>
      <c r="C326" s="4">
        <v>347</v>
      </c>
      <c r="D326" s="1452">
        <v>1.8647814572435377</v>
      </c>
      <c r="E326" s="957">
        <v>1.5189651776138675</v>
      </c>
    </row>
    <row r="327" spans="1:5">
      <c r="A327" s="1422">
        <v>1977</v>
      </c>
      <c r="B327" s="1453">
        <v>540</v>
      </c>
      <c r="C327" s="4">
        <v>358</v>
      </c>
      <c r="D327" s="1452">
        <v>2.0319237802813084</v>
      </c>
      <c r="E327" s="957">
        <v>1.3470902098902009</v>
      </c>
    </row>
    <row r="328" spans="1:5">
      <c r="A328" s="1422">
        <v>1978</v>
      </c>
      <c r="B328" s="1453">
        <v>538</v>
      </c>
      <c r="C328" s="4">
        <v>394</v>
      </c>
      <c r="D328" s="1452">
        <v>1.738725753178507</v>
      </c>
      <c r="E328" s="957">
        <v>1.2733419084615831</v>
      </c>
    </row>
    <row r="329" spans="1:5">
      <c r="A329" s="1422">
        <v>1979</v>
      </c>
      <c r="B329" s="1453">
        <v>585</v>
      </c>
      <c r="C329" s="4">
        <v>403</v>
      </c>
      <c r="D329" s="1452">
        <v>1.6225256483862109</v>
      </c>
      <c r="E329" s="957">
        <v>1.117739891110501</v>
      </c>
    </row>
    <row r="330" spans="1:5">
      <c r="A330" s="1422">
        <v>1980</v>
      </c>
      <c r="B330" s="1453">
        <v>662</v>
      </c>
      <c r="C330" s="1451">
        <v>434</v>
      </c>
      <c r="D330" s="1452">
        <v>1.5744847843407737</v>
      </c>
      <c r="E330" s="957">
        <v>1.0322151003079998</v>
      </c>
    </row>
    <row r="331" spans="1:5">
      <c r="A331" s="1422">
        <v>1981</v>
      </c>
      <c r="B331" s="985">
        <v>706</v>
      </c>
      <c r="C331" s="1451">
        <v>461</v>
      </c>
      <c r="D331" s="1452">
        <v>1.5916961258206479</v>
      </c>
      <c r="E331" s="957">
        <v>1.039336988673256</v>
      </c>
    </row>
    <row r="332" spans="1:5">
      <c r="A332" s="1422">
        <v>1982</v>
      </c>
      <c r="B332" s="985">
        <v>656</v>
      </c>
      <c r="C332" s="1451">
        <v>486</v>
      </c>
      <c r="D332" s="1452">
        <v>1.4008742651282675</v>
      </c>
      <c r="E332" s="957">
        <v>1.0378428244700273</v>
      </c>
    </row>
    <row r="333" spans="1:5">
      <c r="A333" s="1422">
        <v>1983</v>
      </c>
      <c r="B333" s="1453">
        <v>686</v>
      </c>
      <c r="C333" s="1451">
        <v>446</v>
      </c>
      <c r="D333" s="1452">
        <v>1.3864972148787726</v>
      </c>
      <c r="E333" s="957">
        <v>0.90142530296783163</v>
      </c>
    </row>
    <row r="334" spans="1:5">
      <c r="A334" s="1422">
        <v>1984</v>
      </c>
      <c r="B334" s="1453">
        <v>685</v>
      </c>
      <c r="C334" s="1451">
        <v>738</v>
      </c>
      <c r="D334" s="1452">
        <v>1.3092983116741626</v>
      </c>
      <c r="E334" s="957">
        <v>1.4106016846942071</v>
      </c>
    </row>
    <row r="335" spans="1:5">
      <c r="A335" s="1422">
        <v>1985</v>
      </c>
      <c r="B335" s="1453">
        <v>764</v>
      </c>
      <c r="C335" s="1451">
        <v>713</v>
      </c>
      <c r="D335" s="1452">
        <v>1.3798883085170175</v>
      </c>
      <c r="E335" s="957">
        <v>1.2877753455139183</v>
      </c>
    </row>
    <row r="336" spans="1:5">
      <c r="A336" s="1422">
        <v>1986</v>
      </c>
      <c r="B336" s="985">
        <v>1120</v>
      </c>
      <c r="C336" s="4">
        <v>848</v>
      </c>
      <c r="D336" s="1452">
        <v>1.922763285521764</v>
      </c>
      <c r="E336" s="957">
        <v>1.4558064876093357</v>
      </c>
    </row>
    <row r="337" spans="1:5">
      <c r="A337" s="1422">
        <v>1987</v>
      </c>
      <c r="B337" s="1453">
        <v>1402</v>
      </c>
      <c r="C337" s="1451">
        <v>951</v>
      </c>
      <c r="D337" s="1452">
        <v>2.2877432766945538</v>
      </c>
      <c r="E337" s="957">
        <v>1.5518144480289018</v>
      </c>
    </row>
    <row r="338" spans="1:5">
      <c r="A338" s="1422">
        <v>1988</v>
      </c>
      <c r="B338" s="1453">
        <v>1528</v>
      </c>
      <c r="C338" s="1451">
        <v>991</v>
      </c>
      <c r="D338" s="1452">
        <v>2.3698961154176632</v>
      </c>
      <c r="E338" s="957">
        <v>1.5370203209286024</v>
      </c>
    </row>
    <row r="339" spans="1:5">
      <c r="A339" s="1422">
        <v>1989</v>
      </c>
      <c r="B339" s="1453">
        <v>1576</v>
      </c>
      <c r="C339" s="1451">
        <v>860</v>
      </c>
      <c r="D339" s="1452">
        <v>2.3232912900163338</v>
      </c>
      <c r="E339" s="957">
        <v>1.2677858562271873</v>
      </c>
    </row>
    <row r="340" spans="1:5">
      <c r="A340" s="1422">
        <v>1990</v>
      </c>
      <c r="B340" s="1453">
        <v>1623</v>
      </c>
      <c r="C340" s="1451">
        <v>816</v>
      </c>
      <c r="D340" s="1452">
        <v>2.274058360492194</v>
      </c>
      <c r="E340" s="957">
        <v>1.1433343328167778</v>
      </c>
    </row>
    <row r="341" spans="1:5">
      <c r="A341" s="1422">
        <v>1991</v>
      </c>
      <c r="B341" s="1453">
        <v>1641</v>
      </c>
      <c r="C341" s="1451">
        <v>814</v>
      </c>
      <c r="D341" s="1452">
        <v>2.1853542644371879</v>
      </c>
      <c r="E341" s="957">
        <v>1.0840209453088794</v>
      </c>
    </row>
    <row r="342" spans="1:5">
      <c r="A342" s="1422">
        <v>1992</v>
      </c>
      <c r="B342" s="1453">
        <v>1818</v>
      </c>
      <c r="C342" s="1451">
        <v>888</v>
      </c>
      <c r="D342" s="1452">
        <v>2.3010852312856462</v>
      </c>
      <c r="E342" s="957">
        <v>1.1239624232022296</v>
      </c>
    </row>
    <row r="343" spans="1:5">
      <c r="A343" s="1422">
        <v>1993</v>
      </c>
      <c r="B343" s="983">
        <v>2456</v>
      </c>
      <c r="C343" s="984">
        <v>931</v>
      </c>
      <c r="D343" s="1452">
        <v>2.954522488535587</v>
      </c>
      <c r="E343" s="957">
        <v>1.1199757478935795</v>
      </c>
    </row>
    <row r="344" spans="1:5">
      <c r="A344" s="1422">
        <v>1994</v>
      </c>
      <c r="B344" s="983">
        <v>2325</v>
      </c>
      <c r="C344" s="984">
        <v>987</v>
      </c>
      <c r="D344" s="1452">
        <v>2.6582578064170912</v>
      </c>
      <c r="E344" s="957">
        <v>1.1284733139499652</v>
      </c>
    </row>
    <row r="345" spans="1:5">
      <c r="A345" s="1422">
        <v>1995</v>
      </c>
      <c r="B345" s="983">
        <v>2281</v>
      </c>
      <c r="C345" s="984">
        <v>949</v>
      </c>
      <c r="D345" s="1452">
        <v>2.4786177115219323</v>
      </c>
      <c r="E345" s="957">
        <v>1.0312179781825135</v>
      </c>
    </row>
    <row r="346" spans="1:5">
      <c r="A346" s="1422">
        <v>1996</v>
      </c>
      <c r="B346" s="983">
        <v>2325</v>
      </c>
      <c r="C346" s="984">
        <v>987</v>
      </c>
      <c r="D346" s="1452">
        <v>2.4</v>
      </c>
      <c r="E346" s="957">
        <v>1.0179996568305372</v>
      </c>
    </row>
    <row r="347" spans="1:5">
      <c r="A347" s="1422">
        <v>1997</v>
      </c>
      <c r="B347" s="983">
        <v>2471</v>
      </c>
      <c r="C347" s="984">
        <v>950</v>
      </c>
      <c r="D347" s="1452">
        <v>2.4890631311427027</v>
      </c>
      <c r="E347" s="957">
        <v>0.95694454657449113</v>
      </c>
    </row>
    <row r="348" spans="1:5">
      <c r="A348" s="1422">
        <v>1998</v>
      </c>
      <c r="B348" s="983">
        <v>2748</v>
      </c>
      <c r="C348" s="984">
        <v>1003</v>
      </c>
      <c r="D348" s="1452">
        <v>2.6649314226253455</v>
      </c>
      <c r="E348" s="957">
        <v>0.97268057383305007</v>
      </c>
    </row>
    <row r="349" spans="1:5">
      <c r="A349" s="1422">
        <v>1999</v>
      </c>
      <c r="B349" s="1453">
        <v>3280</v>
      </c>
      <c r="C349" s="1451">
        <v>1188</v>
      </c>
      <c r="D349" s="1452">
        <v>3.0621552157932523</v>
      </c>
      <c r="E349" s="957">
        <v>1.1090976818178</v>
      </c>
    </row>
    <row r="350" spans="1:5">
      <c r="A350" s="1422">
        <v>2000</v>
      </c>
      <c r="B350" s="1453">
        <v>3391</v>
      </c>
      <c r="C350" s="1451">
        <v>1229</v>
      </c>
      <c r="D350" s="1452">
        <v>3.047498193609151</v>
      </c>
      <c r="E350" s="957">
        <v>1.1045046534785157</v>
      </c>
    </row>
    <row r="351" spans="1:5">
      <c r="A351" s="1422">
        <v>2001</v>
      </c>
      <c r="B351" s="1453">
        <v>3965</v>
      </c>
      <c r="C351" s="1451">
        <v>1442</v>
      </c>
      <c r="D351" s="1452">
        <v>3.4300405808836443</v>
      </c>
      <c r="E351" s="957">
        <v>1.2474447711561703</v>
      </c>
    </row>
    <row r="352" spans="1:5">
      <c r="A352" s="1422">
        <v>2002</v>
      </c>
      <c r="B352" s="983">
        <v>4714</v>
      </c>
      <c r="C352" s="1451">
        <v>1661</v>
      </c>
      <c r="D352" s="1452">
        <v>3.9065704802827579</v>
      </c>
      <c r="E352" s="957">
        <v>1.3764984233664959</v>
      </c>
    </row>
    <row r="353" spans="1:6">
      <c r="A353" s="1422">
        <v>2003</v>
      </c>
      <c r="B353" s="1453">
        <v>5165</v>
      </c>
      <c r="C353" s="1451">
        <v>1668</v>
      </c>
      <c r="D353" s="1452">
        <v>4.100117486425555</v>
      </c>
      <c r="E353" s="957">
        <v>1.3241037690915443</v>
      </c>
    </row>
    <row r="354" spans="1:6">
      <c r="A354" s="1422">
        <v>2004</v>
      </c>
      <c r="B354" s="1453">
        <v>5361</v>
      </c>
      <c r="C354" s="1451">
        <v>1756</v>
      </c>
      <c r="D354" s="1452">
        <v>4.0762512175148782</v>
      </c>
      <c r="E354" s="957">
        <v>1.3351794698668393</v>
      </c>
    </row>
    <row r="355" spans="1:6">
      <c r="A355" s="1422">
        <v>2005</v>
      </c>
      <c r="B355" s="1453">
        <v>5552</v>
      </c>
      <c r="C355" s="1451">
        <v>1804</v>
      </c>
      <c r="D355" s="1452">
        <v>4.0431787016531739</v>
      </c>
      <c r="E355" s="957">
        <v>1.3137417827417732</v>
      </c>
    </row>
    <row r="356" spans="1:6">
      <c r="A356" s="1454">
        <v>2006</v>
      </c>
      <c r="B356" s="1453">
        <v>5328</v>
      </c>
      <c r="C356" s="1451">
        <v>1733</v>
      </c>
      <c r="D356" s="1452">
        <v>3.6456220034636146</v>
      </c>
      <c r="E356" s="957">
        <v>1.1857850848352935</v>
      </c>
    </row>
    <row r="357" spans="1:6">
      <c r="A357" s="1454">
        <v>2007</v>
      </c>
      <c r="B357" s="1453">
        <v>5477</v>
      </c>
      <c r="C357" s="1451">
        <v>1794</v>
      </c>
      <c r="D357" s="1452">
        <v>3.4790507406560462</v>
      </c>
      <c r="E357" s="957">
        <v>1.1395685646771858</v>
      </c>
    </row>
    <row r="358" spans="1:6">
      <c r="A358" s="1454">
        <v>2008</v>
      </c>
      <c r="B358" s="1453">
        <v>5863</v>
      </c>
      <c r="C358" s="1451">
        <v>1798</v>
      </c>
      <c r="D358" s="1452">
        <v>3.457389720884922</v>
      </c>
      <c r="E358" s="957">
        <v>1.0602740436894236</v>
      </c>
    </row>
    <row r="359" spans="1:6">
      <c r="A359" s="1454">
        <v>2009</v>
      </c>
      <c r="B359" s="1453">
        <v>5911</v>
      </c>
      <c r="C359" s="1451">
        <v>1779</v>
      </c>
      <c r="D359" s="1452">
        <v>3.2359376856175133</v>
      </c>
      <c r="E359" s="957">
        <v>0.97390173282245918</v>
      </c>
    </row>
    <row r="360" spans="1:6">
      <c r="A360" s="1454">
        <v>2010</v>
      </c>
      <c r="B360" s="1455">
        <v>5848</v>
      </c>
      <c r="C360" s="1456">
        <v>1769</v>
      </c>
      <c r="D360" s="1457">
        <v>2.9720597757334963</v>
      </c>
      <c r="E360" s="1458">
        <v>0.89903791779626463</v>
      </c>
    </row>
    <row r="361" spans="1:6">
      <c r="A361" s="1459"/>
      <c r="B361" s="1460" t="s">
        <v>14</v>
      </c>
      <c r="C361" s="1460"/>
      <c r="D361" s="1460"/>
      <c r="E361" s="1460"/>
    </row>
    <row r="362" spans="1:6">
      <c r="A362" s="1422"/>
      <c r="B362" s="1461">
        <v>2287</v>
      </c>
      <c r="C362" s="1461">
        <v>1387</v>
      </c>
      <c r="D362" s="1462" t="s">
        <v>91</v>
      </c>
      <c r="E362" s="1462" t="s">
        <v>91</v>
      </c>
    </row>
    <row r="363" spans="1:6">
      <c r="A363" s="2" t="s">
        <v>885</v>
      </c>
      <c r="B363" s="3"/>
      <c r="C363" s="3"/>
    </row>
    <row r="364" spans="1:6">
      <c r="A364" s="2" t="s">
        <v>886</v>
      </c>
      <c r="B364" s="3"/>
      <c r="C364" s="3"/>
    </row>
    <row r="365" spans="1:6">
      <c r="A365" s="1186" t="s">
        <v>887</v>
      </c>
      <c r="B365" s="3"/>
    </row>
    <row r="366" spans="1:6">
      <c r="A366" s="1463" t="s">
        <v>888</v>
      </c>
      <c r="B366" s="1463"/>
      <c r="C366" s="1463"/>
      <c r="D366" s="1463"/>
      <c r="E366" s="1463"/>
      <c r="F366" s="1463"/>
    </row>
    <row r="367" spans="1:6">
      <c r="A367" s="926" t="s">
        <v>123</v>
      </c>
      <c r="B367" s="6"/>
      <c r="C367" s="6"/>
      <c r="D367" s="6"/>
      <c r="E367" s="6"/>
      <c r="F367" s="6"/>
    </row>
    <row r="368" spans="1:6">
      <c r="A368" s="1447" t="s">
        <v>889</v>
      </c>
      <c r="B368" s="1447"/>
      <c r="C368" s="1447"/>
      <c r="D368" s="1447"/>
      <c r="E368" s="1447"/>
      <c r="F368" s="1447"/>
    </row>
    <row r="370" spans="1:6" s="12" customFormat="1">
      <c r="A370" s="992" t="s">
        <v>890</v>
      </c>
      <c r="B370" s="1400"/>
      <c r="C370" s="1400"/>
      <c r="D370" s="1400"/>
      <c r="E370" s="1400"/>
      <c r="F370" s="1400"/>
    </row>
    <row r="371" spans="1:6">
      <c r="A371" s="1464" t="s">
        <v>840</v>
      </c>
      <c r="B371" s="1465" t="s">
        <v>881</v>
      </c>
      <c r="C371" s="1466" t="s">
        <v>773</v>
      </c>
      <c r="D371" s="1466"/>
      <c r="E371" s="1466" t="s">
        <v>774</v>
      </c>
      <c r="F371" s="1466"/>
    </row>
    <row r="372" spans="1:6">
      <c r="A372" s="1467"/>
      <c r="B372" s="1468"/>
      <c r="C372" s="1469" t="s">
        <v>766</v>
      </c>
      <c r="D372" s="1469" t="s">
        <v>767</v>
      </c>
      <c r="E372" s="1469" t="s">
        <v>766</v>
      </c>
      <c r="F372" s="1469" t="s">
        <v>767</v>
      </c>
    </row>
    <row r="373" spans="1:6">
      <c r="A373" s="1422">
        <v>1987</v>
      </c>
      <c r="B373" s="1400">
        <v>1402</v>
      </c>
      <c r="C373" s="997">
        <v>615</v>
      </c>
      <c r="D373" s="997">
        <v>445</v>
      </c>
      <c r="E373" s="997">
        <f>B373-C373</f>
        <v>787</v>
      </c>
      <c r="F373" s="998">
        <f>B373-D373</f>
        <v>957</v>
      </c>
    </row>
    <row r="374" spans="1:6">
      <c r="A374" s="1422">
        <v>1988</v>
      </c>
      <c r="B374" s="1400">
        <v>1528</v>
      </c>
      <c r="C374" s="997">
        <v>634</v>
      </c>
      <c r="D374" s="997">
        <v>504</v>
      </c>
      <c r="E374" s="997">
        <v>894</v>
      </c>
      <c r="F374" s="998">
        <v>1024</v>
      </c>
    </row>
    <row r="375" spans="1:6">
      <c r="A375" s="1422">
        <v>1989</v>
      </c>
      <c r="B375" s="1400">
        <v>1576</v>
      </c>
      <c r="C375" s="997">
        <v>678</v>
      </c>
      <c r="D375" s="997">
        <v>522</v>
      </c>
      <c r="E375" s="997">
        <v>898</v>
      </c>
      <c r="F375" s="998">
        <v>1054</v>
      </c>
    </row>
    <row r="376" spans="1:6">
      <c r="A376" s="1422">
        <v>1990</v>
      </c>
      <c r="B376" s="1400">
        <v>1623</v>
      </c>
      <c r="C376" s="997">
        <v>721</v>
      </c>
      <c r="D376" s="997">
        <v>625</v>
      </c>
      <c r="E376" s="997">
        <v>902</v>
      </c>
      <c r="F376" s="998">
        <v>998</v>
      </c>
    </row>
    <row r="377" spans="1:6">
      <c r="A377" s="1422">
        <v>1991</v>
      </c>
      <c r="B377" s="1400">
        <v>1641</v>
      </c>
      <c r="C377" s="997">
        <v>729</v>
      </c>
      <c r="D377" s="997">
        <v>632</v>
      </c>
      <c r="E377" s="997">
        <v>912</v>
      </c>
      <c r="F377" s="998">
        <v>1009</v>
      </c>
    </row>
    <row r="378" spans="1:6">
      <c r="A378" s="1422">
        <v>1992</v>
      </c>
      <c r="B378" s="1400">
        <v>1818</v>
      </c>
      <c r="C378" s="997">
        <v>1025</v>
      </c>
      <c r="D378" s="997">
        <v>829</v>
      </c>
      <c r="E378" s="997">
        <v>793</v>
      </c>
      <c r="F378" s="998">
        <v>989</v>
      </c>
    </row>
    <row r="379" spans="1:6">
      <c r="A379" s="1422">
        <v>1993</v>
      </c>
      <c r="B379" s="1400">
        <v>2456</v>
      </c>
      <c r="C379" s="997">
        <v>1687</v>
      </c>
      <c r="D379" s="997">
        <v>1517</v>
      </c>
      <c r="E379" s="997">
        <v>769</v>
      </c>
      <c r="F379" s="998">
        <v>939</v>
      </c>
    </row>
    <row r="380" spans="1:6">
      <c r="A380" s="1422">
        <v>1994</v>
      </c>
      <c r="B380" s="997">
        <v>2325</v>
      </c>
      <c r="C380" s="997">
        <v>1500</v>
      </c>
      <c r="D380" s="997">
        <v>1392</v>
      </c>
      <c r="E380" s="997">
        <v>825</v>
      </c>
      <c r="F380" s="998">
        <v>933</v>
      </c>
    </row>
    <row r="381" spans="1:6">
      <c r="A381" s="1422">
        <v>1995</v>
      </c>
      <c r="B381" s="997">
        <v>2281</v>
      </c>
      <c r="C381" s="997">
        <v>1458</v>
      </c>
      <c r="D381" s="997">
        <v>1382</v>
      </c>
      <c r="E381" s="997">
        <v>823</v>
      </c>
      <c r="F381" s="998">
        <v>899</v>
      </c>
    </row>
    <row r="382" spans="1:6">
      <c r="A382" s="1422">
        <v>1996</v>
      </c>
      <c r="B382" s="997">
        <v>2325</v>
      </c>
      <c r="C382" s="997">
        <v>1500</v>
      </c>
      <c r="D382" s="997">
        <v>1392</v>
      </c>
      <c r="E382" s="997">
        <v>825</v>
      </c>
      <c r="F382" s="998">
        <v>933</v>
      </c>
    </row>
    <row r="383" spans="1:6">
      <c r="A383" s="1422">
        <v>1997</v>
      </c>
      <c r="B383" s="997">
        <v>2471</v>
      </c>
      <c r="C383" s="976">
        <v>1713</v>
      </c>
      <c r="D383" s="976">
        <v>1450</v>
      </c>
      <c r="E383" s="976">
        <v>758</v>
      </c>
      <c r="F383" s="977">
        <v>1021</v>
      </c>
    </row>
    <row r="384" spans="1:6">
      <c r="A384" s="1422">
        <v>1998</v>
      </c>
      <c r="B384" s="1400">
        <v>2748</v>
      </c>
      <c r="C384" s="997">
        <v>1905</v>
      </c>
      <c r="D384" s="997">
        <v>1613</v>
      </c>
      <c r="E384" s="997">
        <v>843</v>
      </c>
      <c r="F384" s="998">
        <v>1135</v>
      </c>
    </row>
    <row r="385" spans="1:6">
      <c r="A385" s="1422">
        <v>1999</v>
      </c>
      <c r="B385" s="1400">
        <v>3280</v>
      </c>
      <c r="C385" s="976">
        <v>2121</v>
      </c>
      <c r="D385" s="976">
        <v>1922</v>
      </c>
      <c r="E385" s="976">
        <v>1159</v>
      </c>
      <c r="F385" s="977">
        <v>1358</v>
      </c>
    </row>
    <row r="386" spans="1:6">
      <c r="A386" s="1422">
        <v>2000</v>
      </c>
      <c r="B386" s="1400">
        <v>3391</v>
      </c>
      <c r="C386" s="976">
        <v>2192</v>
      </c>
      <c r="D386" s="976">
        <v>1904</v>
      </c>
      <c r="E386" s="976">
        <v>1199</v>
      </c>
      <c r="F386" s="977">
        <v>1487</v>
      </c>
    </row>
    <row r="387" spans="1:6">
      <c r="A387" s="1422">
        <v>2001</v>
      </c>
      <c r="B387" s="1400">
        <v>3965</v>
      </c>
      <c r="C387" s="976">
        <v>2541</v>
      </c>
      <c r="D387" s="976">
        <v>2185</v>
      </c>
      <c r="E387" s="976">
        <v>1424</v>
      </c>
      <c r="F387" s="977">
        <v>1780</v>
      </c>
    </row>
    <row r="388" spans="1:6">
      <c r="A388" s="1422">
        <v>2002</v>
      </c>
      <c r="B388" s="997">
        <v>4714</v>
      </c>
      <c r="C388" s="976">
        <v>3012</v>
      </c>
      <c r="D388" s="976">
        <v>2605</v>
      </c>
      <c r="E388" s="976">
        <v>1702</v>
      </c>
      <c r="F388" s="977">
        <v>2109</v>
      </c>
    </row>
    <row r="389" spans="1:6">
      <c r="A389" s="1422">
        <v>2003</v>
      </c>
      <c r="B389" s="1400">
        <v>5165</v>
      </c>
      <c r="C389" s="976">
        <v>3341</v>
      </c>
      <c r="D389" s="976">
        <v>2821</v>
      </c>
      <c r="E389" s="976">
        <v>1824</v>
      </c>
      <c r="F389" s="977">
        <v>2344</v>
      </c>
    </row>
    <row r="390" spans="1:6">
      <c r="A390" s="1422">
        <v>2004</v>
      </c>
      <c r="B390" s="1451">
        <v>5361</v>
      </c>
      <c r="C390" s="981">
        <v>3283</v>
      </c>
      <c r="D390" s="981">
        <v>2835</v>
      </c>
      <c r="E390" s="981">
        <v>2078</v>
      </c>
      <c r="F390" s="977">
        <v>2526</v>
      </c>
    </row>
    <row r="391" spans="1:6">
      <c r="A391" s="1422">
        <v>2005</v>
      </c>
      <c r="B391" s="1453">
        <v>5552</v>
      </c>
      <c r="C391" s="981">
        <v>3353</v>
      </c>
      <c r="D391" s="981">
        <v>3059</v>
      </c>
      <c r="E391" s="981">
        <v>2199</v>
      </c>
      <c r="F391" s="977">
        <v>2493</v>
      </c>
    </row>
    <row r="392" spans="1:6">
      <c r="A392" s="1422">
        <v>2006</v>
      </c>
      <c r="B392" s="1453">
        <v>5328</v>
      </c>
      <c r="C392" s="981">
        <v>3375</v>
      </c>
      <c r="D392" s="981">
        <v>3066</v>
      </c>
      <c r="E392" s="981">
        <v>1953</v>
      </c>
      <c r="F392" s="977">
        <v>2262</v>
      </c>
    </row>
    <row r="393" spans="1:6">
      <c r="A393" s="1422">
        <v>2007</v>
      </c>
      <c r="B393" s="1453">
        <v>5477</v>
      </c>
      <c r="C393" s="981">
        <v>3479</v>
      </c>
      <c r="D393" s="981">
        <v>3144</v>
      </c>
      <c r="E393" s="981">
        <v>1998</v>
      </c>
      <c r="F393" s="977">
        <v>2333</v>
      </c>
    </row>
    <row r="394" spans="1:6">
      <c r="A394" s="1422">
        <v>2008</v>
      </c>
      <c r="B394" s="1453">
        <v>5863</v>
      </c>
      <c r="C394" s="981">
        <v>3695</v>
      </c>
      <c r="D394" s="981">
        <v>3315</v>
      </c>
      <c r="E394" s="981">
        <v>2168</v>
      </c>
      <c r="F394" s="977">
        <v>2548</v>
      </c>
    </row>
    <row r="395" spans="1:6">
      <c r="A395" s="1422">
        <v>2009</v>
      </c>
      <c r="B395" s="1453">
        <v>5911</v>
      </c>
      <c r="C395" s="981">
        <v>3687</v>
      </c>
      <c r="D395" s="981">
        <v>3255</v>
      </c>
      <c r="E395" s="981">
        <v>2224</v>
      </c>
      <c r="F395" s="977">
        <v>2656</v>
      </c>
    </row>
    <row r="396" spans="1:6">
      <c r="A396" s="1422">
        <v>2010</v>
      </c>
      <c r="B396" s="1455">
        <v>5848</v>
      </c>
      <c r="C396" s="1470">
        <v>3642</v>
      </c>
      <c r="D396" s="1470">
        <v>3242</v>
      </c>
      <c r="E396" s="1470">
        <v>2206</v>
      </c>
      <c r="F396" s="1471">
        <v>2606</v>
      </c>
    </row>
    <row r="397" spans="1:6">
      <c r="A397" s="1459"/>
      <c r="B397" s="1460" t="s">
        <v>432</v>
      </c>
      <c r="C397" s="1460"/>
      <c r="D397" s="1460"/>
      <c r="E397" s="1460"/>
      <c r="F397" s="1460"/>
    </row>
    <row r="398" spans="1:6">
      <c r="A398" s="1422"/>
      <c r="B398" s="1472">
        <v>317</v>
      </c>
      <c r="C398" s="1473">
        <v>492</v>
      </c>
      <c r="D398" s="1473">
        <v>626</v>
      </c>
      <c r="E398" s="1473">
        <v>180</v>
      </c>
      <c r="F398" s="1473">
        <v>172</v>
      </c>
    </row>
    <row r="399" spans="1:6">
      <c r="A399" s="2" t="s">
        <v>891</v>
      </c>
      <c r="B399" s="3"/>
      <c r="C399" s="3"/>
    </row>
    <row r="400" spans="1:6">
      <c r="A400" s="2" t="s">
        <v>886</v>
      </c>
      <c r="B400" s="3"/>
      <c r="C400" s="3"/>
    </row>
    <row r="401" spans="1:6">
      <c r="A401" s="1186" t="s">
        <v>887</v>
      </c>
      <c r="B401" s="3"/>
    </row>
    <row r="402" spans="1:6">
      <c r="A402" s="2"/>
      <c r="B402" s="3"/>
      <c r="C402" s="3"/>
    </row>
    <row r="403" spans="1:6">
      <c r="A403" s="926" t="s">
        <v>892</v>
      </c>
      <c r="B403" s="6"/>
      <c r="C403" s="6"/>
      <c r="D403" s="6"/>
      <c r="E403" s="6"/>
      <c r="F403" s="6"/>
    </row>
    <row r="404" spans="1:6">
      <c r="A404" s="1447" t="s">
        <v>893</v>
      </c>
      <c r="B404" s="1447"/>
      <c r="C404" s="1447"/>
      <c r="D404" s="1447"/>
      <c r="E404" s="1447"/>
      <c r="F404" s="1447"/>
    </row>
    <row r="405" spans="1:6">
      <c r="A405" s="1474"/>
      <c r="B405" s="1474"/>
      <c r="C405" s="1474"/>
      <c r="D405" s="1474"/>
      <c r="E405" s="1474"/>
      <c r="F405" s="1474"/>
    </row>
    <row r="406" spans="1:6" s="12" customFormat="1">
      <c r="A406" s="992" t="s">
        <v>894</v>
      </c>
      <c r="B406" s="1400"/>
      <c r="C406" s="1400"/>
      <c r="D406" s="1400"/>
      <c r="E406" s="1400"/>
      <c r="F406" s="1400"/>
    </row>
    <row r="407" spans="1:6">
      <c r="A407" s="1475" t="s">
        <v>840</v>
      </c>
      <c r="B407" s="1476" t="s">
        <v>882</v>
      </c>
      <c r="C407" s="1466" t="s">
        <v>773</v>
      </c>
      <c r="D407" s="1466"/>
      <c r="E407" s="1466" t="s">
        <v>774</v>
      </c>
      <c r="F407" s="1466"/>
    </row>
    <row r="408" spans="1:6">
      <c r="A408" s="1477"/>
      <c r="B408" s="1478"/>
      <c r="C408" s="1469" t="s">
        <v>766</v>
      </c>
      <c r="D408" s="1469" t="s">
        <v>767</v>
      </c>
      <c r="E408" s="1469" t="s">
        <v>766</v>
      </c>
      <c r="F408" s="1469" t="s">
        <v>767</v>
      </c>
    </row>
    <row r="409" spans="1:6">
      <c r="A409" s="1454">
        <v>1987</v>
      </c>
      <c r="B409" s="1479">
        <v>951</v>
      </c>
      <c r="C409" s="1451">
        <v>531</v>
      </c>
      <c r="D409" s="1451">
        <v>341</v>
      </c>
      <c r="E409" s="1451">
        <f>B409-C409</f>
        <v>420</v>
      </c>
      <c r="F409" s="1480">
        <f>B409-D409</f>
        <v>610</v>
      </c>
    </row>
    <row r="410" spans="1:6">
      <c r="A410" s="1454">
        <v>1988</v>
      </c>
      <c r="B410" s="1453">
        <v>991</v>
      </c>
      <c r="C410" s="1451">
        <v>552</v>
      </c>
      <c r="D410" s="1451">
        <v>350</v>
      </c>
      <c r="E410" s="1451">
        <v>439</v>
      </c>
      <c r="F410" s="915">
        <v>641</v>
      </c>
    </row>
    <row r="411" spans="1:6">
      <c r="A411" s="1454">
        <v>1989</v>
      </c>
      <c r="B411" s="1453">
        <v>860</v>
      </c>
      <c r="C411" s="1451">
        <v>494</v>
      </c>
      <c r="D411" s="1451">
        <v>305</v>
      </c>
      <c r="E411" s="1451">
        <v>366</v>
      </c>
      <c r="F411" s="915">
        <v>555</v>
      </c>
    </row>
    <row r="412" spans="1:6">
      <c r="A412" s="1454">
        <v>1990</v>
      </c>
      <c r="B412" s="1453">
        <v>816</v>
      </c>
      <c r="C412" s="1400">
        <v>461</v>
      </c>
      <c r="D412" s="1400">
        <v>283</v>
      </c>
      <c r="E412" s="1400">
        <v>355</v>
      </c>
      <c r="F412" s="915">
        <v>533</v>
      </c>
    </row>
    <row r="413" spans="1:6">
      <c r="A413" s="1454">
        <v>1991</v>
      </c>
      <c r="B413" s="1453">
        <v>814</v>
      </c>
      <c r="C413" s="1451">
        <v>466</v>
      </c>
      <c r="D413" s="1451">
        <v>286</v>
      </c>
      <c r="E413" s="1451">
        <v>359</v>
      </c>
      <c r="F413" s="915">
        <v>532</v>
      </c>
    </row>
    <row r="414" spans="1:6">
      <c r="A414" s="1454">
        <v>1992</v>
      </c>
      <c r="B414" s="1453">
        <f>C414+E414</f>
        <v>888</v>
      </c>
      <c r="C414" s="981">
        <v>527</v>
      </c>
      <c r="D414" s="981">
        <v>359</v>
      </c>
      <c r="E414" s="981">
        <v>361</v>
      </c>
      <c r="F414" s="977">
        <v>529</v>
      </c>
    </row>
    <row r="415" spans="1:6">
      <c r="A415" s="1454">
        <v>1993</v>
      </c>
      <c r="B415" s="1453">
        <f>C415+E415</f>
        <v>931</v>
      </c>
      <c r="C415" s="981">
        <v>593</v>
      </c>
      <c r="D415" s="981">
        <v>357</v>
      </c>
      <c r="E415" s="981">
        <v>338</v>
      </c>
      <c r="F415" s="977">
        <v>574</v>
      </c>
    </row>
    <row r="416" spans="1:6">
      <c r="A416" s="1454">
        <v>1994</v>
      </c>
      <c r="B416" s="1453">
        <f>C416+E416</f>
        <v>987</v>
      </c>
      <c r="C416" s="981">
        <v>614</v>
      </c>
      <c r="D416" s="981">
        <v>432</v>
      </c>
      <c r="E416" s="981">
        <v>373</v>
      </c>
      <c r="F416" s="977">
        <v>555</v>
      </c>
    </row>
    <row r="417" spans="1:7">
      <c r="A417" s="1454">
        <v>1995</v>
      </c>
      <c r="B417" s="1453">
        <f>C417+E417</f>
        <v>949</v>
      </c>
      <c r="C417" s="981">
        <v>608</v>
      </c>
      <c r="D417" s="981">
        <v>415</v>
      </c>
      <c r="E417" s="981">
        <v>341</v>
      </c>
      <c r="F417" s="977">
        <v>534</v>
      </c>
    </row>
    <row r="418" spans="1:7">
      <c r="A418" s="1454">
        <v>1996</v>
      </c>
      <c r="B418" s="1453">
        <v>973</v>
      </c>
      <c r="C418" s="984">
        <v>623</v>
      </c>
      <c r="D418" s="984">
        <v>425</v>
      </c>
      <c r="E418" s="984">
        <v>350</v>
      </c>
      <c r="F418" s="998">
        <v>548</v>
      </c>
      <c r="G418" s="3"/>
    </row>
    <row r="419" spans="1:7">
      <c r="A419" s="1454">
        <v>1997</v>
      </c>
      <c r="B419" s="1453">
        <f>C419+E419</f>
        <v>950</v>
      </c>
      <c r="C419" s="984">
        <v>601</v>
      </c>
      <c r="D419" s="984">
        <v>441</v>
      </c>
      <c r="E419" s="984">
        <v>349</v>
      </c>
      <c r="F419" s="998">
        <v>509</v>
      </c>
    </row>
    <row r="420" spans="1:7">
      <c r="A420" s="1454">
        <v>1998</v>
      </c>
      <c r="B420" s="1453">
        <v>1003</v>
      </c>
      <c r="C420" s="984">
        <v>635</v>
      </c>
      <c r="D420" s="984">
        <v>466</v>
      </c>
      <c r="E420" s="984">
        <v>368</v>
      </c>
      <c r="F420" s="998">
        <v>537</v>
      </c>
    </row>
    <row r="421" spans="1:7">
      <c r="A421" s="1454">
        <v>1999</v>
      </c>
      <c r="B421" s="1453">
        <f t="shared" ref="B421:B432" si="2">C421+E421</f>
        <v>1188</v>
      </c>
      <c r="C421" s="981">
        <v>728</v>
      </c>
      <c r="D421" s="981">
        <v>533</v>
      </c>
      <c r="E421" s="981">
        <v>460</v>
      </c>
      <c r="F421" s="977">
        <v>655</v>
      </c>
    </row>
    <row r="422" spans="1:7">
      <c r="A422" s="1454">
        <v>2000</v>
      </c>
      <c r="B422" s="1453">
        <f t="shared" si="2"/>
        <v>1229</v>
      </c>
      <c r="C422" s="981">
        <v>795</v>
      </c>
      <c r="D422" s="981">
        <v>606</v>
      </c>
      <c r="E422" s="981">
        <v>434</v>
      </c>
      <c r="F422" s="977">
        <v>623</v>
      </c>
    </row>
    <row r="423" spans="1:7">
      <c r="A423" s="1454">
        <v>2001</v>
      </c>
      <c r="B423" s="1453">
        <f t="shared" si="2"/>
        <v>1442</v>
      </c>
      <c r="C423" s="981">
        <v>963</v>
      </c>
      <c r="D423" s="981">
        <v>702</v>
      </c>
      <c r="E423" s="981">
        <v>479</v>
      </c>
      <c r="F423" s="977">
        <v>740</v>
      </c>
    </row>
    <row r="424" spans="1:7">
      <c r="A424" s="1454">
        <v>2002</v>
      </c>
      <c r="B424" s="1453">
        <f t="shared" si="2"/>
        <v>1661</v>
      </c>
      <c r="C424" s="981">
        <v>1098</v>
      </c>
      <c r="D424" s="981">
        <v>798</v>
      </c>
      <c r="E424" s="981">
        <v>563</v>
      </c>
      <c r="F424" s="977">
        <v>863</v>
      </c>
    </row>
    <row r="425" spans="1:7">
      <c r="A425" s="1454">
        <v>2003</v>
      </c>
      <c r="B425" s="1453">
        <f t="shared" si="2"/>
        <v>1668</v>
      </c>
      <c r="C425" s="981">
        <v>1098</v>
      </c>
      <c r="D425" s="981">
        <v>776</v>
      </c>
      <c r="E425" s="981">
        <v>570</v>
      </c>
      <c r="F425" s="977">
        <v>892</v>
      </c>
    </row>
    <row r="426" spans="1:7">
      <c r="A426" s="1454">
        <v>2004</v>
      </c>
      <c r="B426" s="1453">
        <f t="shared" si="2"/>
        <v>1756</v>
      </c>
      <c r="C426" s="981">
        <v>1167</v>
      </c>
      <c r="D426" s="981">
        <v>835</v>
      </c>
      <c r="E426" s="981">
        <v>589</v>
      </c>
      <c r="F426" s="977">
        <v>921</v>
      </c>
    </row>
    <row r="427" spans="1:7">
      <c r="A427" s="1454">
        <v>2005</v>
      </c>
      <c r="B427" s="1453">
        <f t="shared" si="2"/>
        <v>1804</v>
      </c>
      <c r="C427" s="981">
        <v>1177</v>
      </c>
      <c r="D427" s="981">
        <v>839</v>
      </c>
      <c r="E427" s="981">
        <v>627</v>
      </c>
      <c r="F427" s="977">
        <v>965</v>
      </c>
    </row>
    <row r="428" spans="1:7">
      <c r="A428" s="1454">
        <v>2006</v>
      </c>
      <c r="B428" s="1453">
        <f t="shared" si="2"/>
        <v>1733</v>
      </c>
      <c r="C428" s="981">
        <v>1140</v>
      </c>
      <c r="D428" s="981">
        <v>831</v>
      </c>
      <c r="E428" s="981">
        <v>593</v>
      </c>
      <c r="F428" s="977">
        <v>902</v>
      </c>
    </row>
    <row r="429" spans="1:7">
      <c r="A429" s="1454">
        <v>2007</v>
      </c>
      <c r="B429" s="1453">
        <f t="shared" si="2"/>
        <v>1794</v>
      </c>
      <c r="C429" s="981">
        <v>1154</v>
      </c>
      <c r="D429" s="981">
        <v>874</v>
      </c>
      <c r="E429" s="981">
        <v>640</v>
      </c>
      <c r="F429" s="977">
        <v>920</v>
      </c>
    </row>
    <row r="430" spans="1:7">
      <c r="A430" s="1454">
        <v>2008</v>
      </c>
      <c r="B430" s="1453">
        <f t="shared" si="2"/>
        <v>1798</v>
      </c>
      <c r="C430" s="981">
        <v>1156</v>
      </c>
      <c r="D430" s="981">
        <v>841</v>
      </c>
      <c r="E430" s="981">
        <v>642</v>
      </c>
      <c r="F430" s="977">
        <v>957</v>
      </c>
    </row>
    <row r="431" spans="1:7">
      <c r="A431" s="1454">
        <v>2009</v>
      </c>
      <c r="B431" s="1453">
        <f t="shared" si="2"/>
        <v>1779</v>
      </c>
      <c r="C431" s="981">
        <v>1097</v>
      </c>
      <c r="D431" s="981">
        <v>884</v>
      </c>
      <c r="E431" s="981">
        <v>682</v>
      </c>
      <c r="F431" s="977">
        <v>895</v>
      </c>
    </row>
    <row r="432" spans="1:7">
      <c r="A432" s="1454">
        <v>2010</v>
      </c>
      <c r="B432" s="1455">
        <f t="shared" si="2"/>
        <v>1769</v>
      </c>
      <c r="C432" s="1470">
        <v>1091</v>
      </c>
      <c r="D432" s="1470">
        <v>820</v>
      </c>
      <c r="E432" s="1470">
        <v>678</v>
      </c>
      <c r="F432" s="1471">
        <v>949</v>
      </c>
    </row>
    <row r="433" spans="1:13">
      <c r="A433" s="1459"/>
      <c r="B433" s="1460" t="s">
        <v>432</v>
      </c>
      <c r="C433" s="1460"/>
      <c r="D433" s="1460"/>
      <c r="E433" s="1460"/>
      <c r="F433" s="1460"/>
    </row>
    <row r="434" spans="1:13">
      <c r="A434" s="1422"/>
      <c r="B434" s="1472">
        <v>86</v>
      </c>
      <c r="C434" s="1473">
        <v>105</v>
      </c>
      <c r="D434" s="1473">
        <v>140</v>
      </c>
      <c r="E434" s="1473">
        <v>61</v>
      </c>
      <c r="F434" s="1473">
        <v>56</v>
      </c>
    </row>
    <row r="435" spans="1:13">
      <c r="A435" s="2" t="s">
        <v>891</v>
      </c>
      <c r="B435" s="3"/>
      <c r="C435" s="3"/>
    </row>
    <row r="436" spans="1:13">
      <c r="A436" s="2" t="s">
        <v>886</v>
      </c>
      <c r="B436" s="3"/>
      <c r="C436" s="3"/>
    </row>
    <row r="437" spans="1:13">
      <c r="A437" s="1186" t="s">
        <v>887</v>
      </c>
      <c r="B437" s="3"/>
    </row>
    <row r="438" spans="1:13">
      <c r="B438" s="3"/>
      <c r="C438" s="3"/>
    </row>
    <row r="439" spans="1:13">
      <c r="A439" s="926" t="s">
        <v>892</v>
      </c>
      <c r="B439" s="6"/>
      <c r="C439" s="6"/>
      <c r="D439" s="6"/>
      <c r="E439" s="6"/>
      <c r="F439" s="6"/>
    </row>
    <row r="440" spans="1:13" ht="13.5" customHeight="1">
      <c r="A440" s="1481" t="s">
        <v>895</v>
      </c>
      <c r="B440" s="1481"/>
      <c r="C440" s="1481"/>
      <c r="D440" s="1481"/>
      <c r="E440" s="1481"/>
      <c r="F440" s="1481"/>
      <c r="H440" s="1482"/>
      <c r="I440" s="1482"/>
      <c r="J440" s="1482"/>
      <c r="K440" s="1482"/>
      <c r="L440" s="1482"/>
      <c r="M440" s="1482"/>
    </row>
    <row r="442" spans="1:13" s="12" customFormat="1">
      <c r="A442" s="14" t="s">
        <v>896</v>
      </c>
    </row>
    <row r="443" spans="1:13">
      <c r="A443" s="7" t="s">
        <v>3</v>
      </c>
    </row>
    <row r="444" spans="1:13">
      <c r="A444" s="1422" t="s">
        <v>840</v>
      </c>
      <c r="B444" s="1483" t="s">
        <v>1</v>
      </c>
      <c r="C444" s="1422" t="s">
        <v>897</v>
      </c>
      <c r="D444" s="1422" t="s">
        <v>898</v>
      </c>
      <c r="E444" s="1422" t="s">
        <v>899</v>
      </c>
    </row>
    <row r="445" spans="1:13">
      <c r="A445" s="1484">
        <v>1976</v>
      </c>
      <c r="B445" s="3">
        <v>269231</v>
      </c>
      <c r="C445" s="3">
        <v>252849</v>
      </c>
      <c r="D445" s="3">
        <v>14703</v>
      </c>
      <c r="E445" s="908">
        <v>1679</v>
      </c>
    </row>
    <row r="446" spans="1:13">
      <c r="A446" s="1484">
        <v>1977</v>
      </c>
      <c r="B446" s="3">
        <v>288089</v>
      </c>
      <c r="C446" s="3">
        <v>257154</v>
      </c>
      <c r="D446" s="3">
        <v>30139</v>
      </c>
      <c r="E446" s="909">
        <v>796</v>
      </c>
    </row>
    <row r="447" spans="1:13">
      <c r="A447" s="1422">
        <v>1978</v>
      </c>
      <c r="B447" s="3">
        <v>435153</v>
      </c>
      <c r="C447" s="3">
        <v>370436</v>
      </c>
      <c r="D447" s="3">
        <v>64059</v>
      </c>
      <c r="E447" s="909">
        <v>658</v>
      </c>
    </row>
    <row r="448" spans="1:13">
      <c r="A448" s="1422">
        <v>1979</v>
      </c>
      <c r="B448" s="3">
        <v>484857</v>
      </c>
      <c r="C448" s="3">
        <v>398193</v>
      </c>
      <c r="D448" s="3">
        <v>85348</v>
      </c>
      <c r="E448" s="909">
        <v>1316</v>
      </c>
    </row>
    <row r="449" spans="1:5">
      <c r="A449" s="1422">
        <v>1980</v>
      </c>
      <c r="B449" s="1400">
        <v>665716</v>
      </c>
      <c r="C449" s="3">
        <v>552631</v>
      </c>
      <c r="D449" s="3">
        <v>111865</v>
      </c>
      <c r="E449" s="909">
        <v>1220</v>
      </c>
    </row>
    <row r="450" spans="1:5">
      <c r="A450" s="1422">
        <v>1981</v>
      </c>
      <c r="B450" s="3">
        <v>879549</v>
      </c>
      <c r="C450" s="3">
        <v>743663</v>
      </c>
      <c r="D450" s="3">
        <v>133819</v>
      </c>
      <c r="E450" s="909">
        <v>2067</v>
      </c>
    </row>
    <row r="451" spans="1:5">
      <c r="A451" s="1422">
        <v>1982</v>
      </c>
      <c r="B451" s="3">
        <v>802258</v>
      </c>
      <c r="C451" s="3">
        <v>662587</v>
      </c>
      <c r="D451" s="3">
        <v>138466</v>
      </c>
      <c r="E451" s="909">
        <v>1205</v>
      </c>
    </row>
    <row r="452" spans="1:5">
      <c r="A452" s="1422">
        <v>1983</v>
      </c>
      <c r="B452" s="3">
        <v>610122</v>
      </c>
      <c r="C452" s="3">
        <v>463583</v>
      </c>
      <c r="D452" s="3">
        <v>144692</v>
      </c>
      <c r="E452" s="909">
        <v>1847</v>
      </c>
    </row>
    <row r="453" spans="1:5">
      <c r="A453" s="1422">
        <v>1984</v>
      </c>
      <c r="B453" s="3">
        <v>605101</v>
      </c>
      <c r="C453" s="3">
        <v>434535</v>
      </c>
      <c r="D453" s="3">
        <v>169144</v>
      </c>
      <c r="E453" s="909">
        <v>1422</v>
      </c>
    </row>
    <row r="454" spans="1:5">
      <c r="A454" s="1422">
        <v>1985</v>
      </c>
      <c r="B454" s="3">
        <v>536689</v>
      </c>
      <c r="C454" s="3">
        <v>393887</v>
      </c>
      <c r="D454" s="3">
        <v>140515</v>
      </c>
      <c r="E454" s="909">
        <v>2287</v>
      </c>
    </row>
    <row r="455" spans="1:5">
      <c r="A455" s="1422">
        <v>1986</v>
      </c>
      <c r="B455" s="3">
        <v>581028</v>
      </c>
      <c r="C455" s="3">
        <v>386822</v>
      </c>
      <c r="D455" s="3">
        <v>192622</v>
      </c>
      <c r="E455" s="909">
        <v>1584</v>
      </c>
    </row>
    <row r="456" spans="1:5">
      <c r="A456" s="1422">
        <v>1987</v>
      </c>
      <c r="B456" s="3">
        <v>715311</v>
      </c>
      <c r="C456" s="3">
        <v>438312</v>
      </c>
      <c r="D456" s="3">
        <v>229518</v>
      </c>
      <c r="E456" s="909">
        <v>47481</v>
      </c>
    </row>
    <row r="457" spans="1:5">
      <c r="A457" s="1422">
        <v>1988</v>
      </c>
      <c r="B457" s="3">
        <v>858892</v>
      </c>
      <c r="C457" s="3">
        <v>571311</v>
      </c>
      <c r="D457" s="3">
        <v>240721</v>
      </c>
      <c r="E457" s="909">
        <v>46860</v>
      </c>
    </row>
    <row r="458" spans="1:5">
      <c r="A458" s="1422">
        <v>1989</v>
      </c>
      <c r="B458" s="3">
        <v>857141</v>
      </c>
      <c r="C458" s="3">
        <v>550974</v>
      </c>
      <c r="D458" s="3">
        <v>256974</v>
      </c>
      <c r="E458" s="909">
        <v>49193</v>
      </c>
    </row>
    <row r="459" spans="1:5">
      <c r="A459" s="1422">
        <v>1990</v>
      </c>
      <c r="B459" s="3">
        <v>1151148</v>
      </c>
      <c r="C459" s="3">
        <v>815389</v>
      </c>
      <c r="D459" s="3">
        <v>285444</v>
      </c>
      <c r="E459" s="909">
        <v>50315</v>
      </c>
    </row>
    <row r="460" spans="1:5">
      <c r="A460" s="1422">
        <v>1991</v>
      </c>
      <c r="B460" s="3">
        <v>1302989</v>
      </c>
      <c r="C460" s="3">
        <v>928648</v>
      </c>
      <c r="D460" s="3">
        <v>320393</v>
      </c>
      <c r="E460" s="909">
        <v>53948</v>
      </c>
    </row>
    <row r="461" spans="1:5">
      <c r="A461" s="1422">
        <v>1992</v>
      </c>
      <c r="B461" s="3">
        <v>1067506</v>
      </c>
      <c r="C461" s="3">
        <v>412037</v>
      </c>
      <c r="D461" s="3">
        <v>585826</v>
      </c>
      <c r="E461" s="909">
        <v>69643</v>
      </c>
    </row>
    <row r="462" spans="1:5">
      <c r="A462" s="1422">
        <v>1993</v>
      </c>
      <c r="B462" s="3">
        <v>1096071</v>
      </c>
      <c r="C462" s="3">
        <v>473582</v>
      </c>
      <c r="D462" s="3">
        <v>482420</v>
      </c>
      <c r="E462" s="909">
        <v>140069</v>
      </c>
    </row>
    <row r="463" spans="1:5">
      <c r="A463" s="1422">
        <v>1994</v>
      </c>
      <c r="B463" s="3">
        <v>1257796</v>
      </c>
      <c r="C463" s="3">
        <v>614895</v>
      </c>
      <c r="D463" s="3">
        <v>583206</v>
      </c>
      <c r="E463" s="909">
        <v>59695</v>
      </c>
    </row>
    <row r="464" spans="1:5">
      <c r="A464" s="1422">
        <v>1995</v>
      </c>
      <c r="B464" s="3">
        <v>1709916</v>
      </c>
      <c r="C464" s="3">
        <v>1374880</v>
      </c>
      <c r="D464" s="3">
        <v>331239</v>
      </c>
      <c r="E464" s="909">
        <v>3797</v>
      </c>
    </row>
    <row r="465" spans="1:5">
      <c r="A465" s="1422">
        <v>1996</v>
      </c>
      <c r="B465" s="3">
        <v>1015700</v>
      </c>
      <c r="C465" s="3">
        <v>499175</v>
      </c>
      <c r="D465" s="3">
        <v>511677</v>
      </c>
      <c r="E465" s="909">
        <v>4848</v>
      </c>
    </row>
    <row r="466" spans="1:5">
      <c r="A466" s="1422">
        <v>1997</v>
      </c>
      <c r="B466" s="3">
        <v>1046623</v>
      </c>
      <c r="C466" s="3">
        <v>393149</v>
      </c>
      <c r="D466" s="3">
        <v>648085</v>
      </c>
      <c r="E466" s="909">
        <v>5389</v>
      </c>
    </row>
    <row r="467" spans="1:5">
      <c r="A467" s="1422">
        <v>1998</v>
      </c>
      <c r="B467" s="3">
        <v>1184238</v>
      </c>
      <c r="C467" s="3">
        <v>387117</v>
      </c>
      <c r="D467" s="3">
        <v>792647</v>
      </c>
      <c r="E467" s="909">
        <v>4474</v>
      </c>
    </row>
    <row r="468" spans="1:5">
      <c r="A468" s="1422">
        <v>1999</v>
      </c>
      <c r="B468" s="3">
        <v>1480280</v>
      </c>
      <c r="C468" s="3">
        <v>413948</v>
      </c>
      <c r="D468" s="3">
        <v>1039328</v>
      </c>
      <c r="E468" s="909">
        <v>27004</v>
      </c>
    </row>
    <row r="469" spans="1:5">
      <c r="A469" s="1422">
        <v>2000</v>
      </c>
      <c r="B469" s="3">
        <v>2428523</v>
      </c>
      <c r="C469" s="3">
        <v>1486004</v>
      </c>
      <c r="D469" s="3">
        <v>894276</v>
      </c>
      <c r="E469" s="909">
        <v>48243</v>
      </c>
    </row>
    <row r="470" spans="1:5">
      <c r="A470" s="1422">
        <v>2001</v>
      </c>
      <c r="B470" s="3">
        <v>2617336</v>
      </c>
      <c r="C470" s="3">
        <v>1443635</v>
      </c>
      <c r="D470" s="3">
        <v>1129569</v>
      </c>
      <c r="E470" s="909">
        <v>44132</v>
      </c>
    </row>
    <row r="471" spans="1:5">
      <c r="A471" s="1422">
        <v>2002</v>
      </c>
      <c r="B471" s="3">
        <v>1696406</v>
      </c>
      <c r="C471" s="3">
        <v>733033</v>
      </c>
      <c r="D471" s="3">
        <v>959696</v>
      </c>
      <c r="E471" s="909">
        <v>3677</v>
      </c>
    </row>
    <row r="472" spans="1:5">
      <c r="A472" s="1422">
        <v>2003</v>
      </c>
      <c r="B472" s="3">
        <v>2012662</v>
      </c>
      <c r="C472" s="3">
        <v>889502</v>
      </c>
      <c r="D472" s="3">
        <v>1075794</v>
      </c>
      <c r="E472" s="909">
        <v>47366</v>
      </c>
    </row>
    <row r="473" spans="1:5">
      <c r="A473" s="1422">
        <v>2004</v>
      </c>
      <c r="B473" s="3">
        <v>2381147</v>
      </c>
      <c r="C473" s="3">
        <v>1194264</v>
      </c>
      <c r="D473" s="3">
        <v>1144036</v>
      </c>
      <c r="E473" s="909">
        <v>42847</v>
      </c>
    </row>
    <row r="474" spans="1:5">
      <c r="A474" s="1422">
        <v>2005</v>
      </c>
      <c r="B474" s="985">
        <v>2752434</v>
      </c>
      <c r="C474" s="4">
        <v>1356562</v>
      </c>
      <c r="D474" s="4">
        <v>1355186</v>
      </c>
      <c r="E474" s="909">
        <v>40686</v>
      </c>
    </row>
    <row r="475" spans="1:5">
      <c r="A475" s="1422">
        <v>2006</v>
      </c>
      <c r="B475" s="985">
        <v>2843785</v>
      </c>
      <c r="C475" s="4">
        <v>1420920</v>
      </c>
      <c r="D475" s="4">
        <v>1417352</v>
      </c>
      <c r="E475" s="909">
        <v>5513</v>
      </c>
    </row>
    <row r="476" spans="1:5">
      <c r="A476" s="1422">
        <v>2007</v>
      </c>
      <c r="B476" s="985">
        <v>4062242</v>
      </c>
      <c r="C476" s="4">
        <v>1951203</v>
      </c>
      <c r="D476" s="4">
        <v>2099568</v>
      </c>
      <c r="E476" s="909">
        <v>11471</v>
      </c>
    </row>
    <row r="477" spans="1:5">
      <c r="A477" s="1422">
        <v>2008</v>
      </c>
      <c r="B477" s="985">
        <v>4403373</v>
      </c>
      <c r="C477" s="4">
        <v>2249163</v>
      </c>
      <c r="D477" s="4">
        <v>2135340</v>
      </c>
      <c r="E477" s="909">
        <v>18870</v>
      </c>
    </row>
    <row r="478" spans="1:5">
      <c r="A478" s="1422">
        <v>2009</v>
      </c>
      <c r="B478" s="985">
        <v>4770721</v>
      </c>
      <c r="C478" s="4">
        <v>2419605</v>
      </c>
      <c r="D478" s="4">
        <v>2334638</v>
      </c>
      <c r="E478" s="909">
        <v>16478</v>
      </c>
    </row>
    <row r="479" spans="1:5">
      <c r="A479" s="1422">
        <v>2010</v>
      </c>
      <c r="B479" s="1002">
        <v>5318843</v>
      </c>
      <c r="C479" s="917">
        <v>2714818</v>
      </c>
      <c r="D479" s="917">
        <v>2574827</v>
      </c>
      <c r="E479" s="918">
        <v>29198</v>
      </c>
    </row>
    <row r="480" spans="1:5">
      <c r="A480" s="1459"/>
      <c r="B480" s="1460" t="s">
        <v>155</v>
      </c>
      <c r="C480" s="1460"/>
      <c r="D480" s="1460"/>
      <c r="E480" s="1460"/>
    </row>
    <row r="481" spans="1:5">
      <c r="A481" s="1422"/>
      <c r="B481" s="1485">
        <v>1876</v>
      </c>
      <c r="C481" s="1485">
        <v>974</v>
      </c>
      <c r="D481" s="1485">
        <v>17412</v>
      </c>
      <c r="E481" s="1485">
        <v>1690</v>
      </c>
    </row>
    <row r="482" spans="1:5">
      <c r="A482" s="7" t="s">
        <v>900</v>
      </c>
    </row>
    <row r="484" spans="1:5" s="12" customFormat="1">
      <c r="A484" s="14" t="s">
        <v>901</v>
      </c>
    </row>
    <row r="485" spans="1:5">
      <c r="A485" s="7" t="s">
        <v>3</v>
      </c>
    </row>
    <row r="486" spans="1:5">
      <c r="A486" s="1422" t="s">
        <v>840</v>
      </c>
      <c r="B486" s="1483" t="s">
        <v>1</v>
      </c>
      <c r="C486" s="1422" t="s">
        <v>897</v>
      </c>
      <c r="D486" s="1422" t="s">
        <v>898</v>
      </c>
      <c r="E486" s="1422" t="s">
        <v>899</v>
      </c>
    </row>
    <row r="487" spans="1:5">
      <c r="A487" s="1484">
        <v>1976</v>
      </c>
      <c r="B487" s="976">
        <v>212288</v>
      </c>
      <c r="C487" s="3">
        <v>196248</v>
      </c>
      <c r="D487" s="3">
        <v>14638</v>
      </c>
      <c r="E487" s="908">
        <v>1402</v>
      </c>
    </row>
    <row r="488" spans="1:5">
      <c r="A488" s="1484">
        <v>1977</v>
      </c>
      <c r="B488" s="976">
        <v>284073</v>
      </c>
      <c r="C488" s="3">
        <v>251900</v>
      </c>
      <c r="D488" s="3">
        <v>31434</v>
      </c>
      <c r="E488" s="909">
        <v>739</v>
      </c>
    </row>
    <row r="489" spans="1:5">
      <c r="A489" s="1422">
        <v>1978</v>
      </c>
      <c r="B489" s="976">
        <v>381641</v>
      </c>
      <c r="C489" s="3">
        <v>311390</v>
      </c>
      <c r="D489" s="3">
        <v>69822</v>
      </c>
      <c r="E489" s="909">
        <v>429</v>
      </c>
    </row>
    <row r="490" spans="1:5">
      <c r="A490" s="1422">
        <v>1979</v>
      </c>
      <c r="B490" s="976">
        <v>489961</v>
      </c>
      <c r="C490" s="3">
        <v>390013</v>
      </c>
      <c r="D490" s="3">
        <v>98900</v>
      </c>
      <c r="E490" s="909">
        <v>1048</v>
      </c>
    </row>
    <row r="491" spans="1:5">
      <c r="A491" s="1422">
        <v>1980</v>
      </c>
      <c r="B491" s="976">
        <v>609685</v>
      </c>
      <c r="C491" s="3">
        <v>486456</v>
      </c>
      <c r="D491" s="3">
        <v>122452</v>
      </c>
      <c r="E491" s="909">
        <v>777</v>
      </c>
    </row>
    <row r="492" spans="1:5">
      <c r="A492" s="1422">
        <v>1981</v>
      </c>
      <c r="B492" s="976">
        <v>986596</v>
      </c>
      <c r="C492" s="3">
        <v>844939</v>
      </c>
      <c r="D492" s="3">
        <v>139963</v>
      </c>
      <c r="E492" s="909">
        <v>1694</v>
      </c>
    </row>
    <row r="493" spans="1:5">
      <c r="A493" s="1422">
        <v>1982</v>
      </c>
      <c r="B493" s="976">
        <v>789910</v>
      </c>
      <c r="C493" s="3">
        <v>640591</v>
      </c>
      <c r="D493" s="3">
        <v>148387</v>
      </c>
      <c r="E493" s="909">
        <v>932</v>
      </c>
    </row>
    <row r="494" spans="1:5">
      <c r="A494" s="1422">
        <v>1983</v>
      </c>
      <c r="B494" s="976">
        <v>634790</v>
      </c>
      <c r="C494" s="3">
        <v>472451</v>
      </c>
      <c r="D494" s="3">
        <v>160759</v>
      </c>
      <c r="E494" s="909">
        <v>1580</v>
      </c>
    </row>
    <row r="495" spans="1:5">
      <c r="A495" s="1422">
        <v>1984</v>
      </c>
      <c r="B495" s="976">
        <v>595972</v>
      </c>
      <c r="C495" s="3">
        <v>421011</v>
      </c>
      <c r="D495" s="3">
        <v>173398</v>
      </c>
      <c r="E495" s="909">
        <v>1563</v>
      </c>
    </row>
    <row r="496" spans="1:5">
      <c r="A496" s="1422">
        <v>1985</v>
      </c>
      <c r="B496" s="976">
        <v>528859</v>
      </c>
      <c r="C496" s="3">
        <v>394530</v>
      </c>
      <c r="D496" s="3">
        <v>132237</v>
      </c>
      <c r="E496" s="909">
        <v>2092</v>
      </c>
    </row>
    <row r="497" spans="1:5">
      <c r="A497" s="1422">
        <v>1986</v>
      </c>
      <c r="B497" s="976">
        <v>580925</v>
      </c>
      <c r="C497" s="3">
        <v>381357</v>
      </c>
      <c r="D497" s="3">
        <v>198179</v>
      </c>
      <c r="E497" s="909">
        <v>1389</v>
      </c>
    </row>
    <row r="498" spans="1:5">
      <c r="A498" s="1422">
        <v>1987</v>
      </c>
      <c r="B498" s="976">
        <v>715685</v>
      </c>
      <c r="C498" s="3">
        <v>430419</v>
      </c>
      <c r="D498" s="3">
        <v>238505</v>
      </c>
      <c r="E498" s="909">
        <v>46761</v>
      </c>
    </row>
    <row r="499" spans="1:5">
      <c r="A499" s="1422">
        <v>1988</v>
      </c>
      <c r="B499" s="976">
        <v>873751</v>
      </c>
      <c r="C499" s="3">
        <v>577045</v>
      </c>
      <c r="D499" s="3">
        <v>250805</v>
      </c>
      <c r="E499" s="909">
        <v>45901</v>
      </c>
    </row>
    <row r="500" spans="1:5">
      <c r="A500" s="1422">
        <v>1989</v>
      </c>
      <c r="B500" s="976">
        <v>881767</v>
      </c>
      <c r="C500" s="3">
        <v>566506</v>
      </c>
      <c r="D500" s="3">
        <v>266365</v>
      </c>
      <c r="E500" s="909">
        <v>48896</v>
      </c>
    </row>
    <row r="501" spans="1:5">
      <c r="A501" s="1422">
        <v>1990</v>
      </c>
      <c r="B501" s="976">
        <v>1175615</v>
      </c>
      <c r="C501" s="3">
        <v>846869</v>
      </c>
      <c r="D501" s="3">
        <v>280581</v>
      </c>
      <c r="E501" s="909">
        <v>48165</v>
      </c>
    </row>
    <row r="502" spans="1:5">
      <c r="A502" s="1422">
        <v>1991</v>
      </c>
      <c r="B502" s="976">
        <v>1311454</v>
      </c>
      <c r="C502" s="3">
        <v>913924</v>
      </c>
      <c r="D502" s="3">
        <v>344994</v>
      </c>
      <c r="E502" s="909">
        <v>52536</v>
      </c>
    </row>
    <row r="503" spans="1:5">
      <c r="A503" s="1422">
        <v>1992</v>
      </c>
      <c r="B503" s="976">
        <v>1116360</v>
      </c>
      <c r="C503" s="3">
        <v>448857</v>
      </c>
      <c r="D503" s="3">
        <v>603239</v>
      </c>
      <c r="E503" s="909">
        <v>64264</v>
      </c>
    </row>
    <row r="504" spans="1:5">
      <c r="A504" s="1422">
        <v>1993</v>
      </c>
      <c r="B504" s="976">
        <v>1038642</v>
      </c>
      <c r="C504" s="3">
        <v>451800</v>
      </c>
      <c r="D504" s="3">
        <v>514719</v>
      </c>
      <c r="E504" s="909">
        <v>72123</v>
      </c>
    </row>
    <row r="505" spans="1:5">
      <c r="A505" s="1422">
        <v>1994</v>
      </c>
      <c r="B505" s="976">
        <v>1235151</v>
      </c>
      <c r="C505" s="3">
        <v>590646</v>
      </c>
      <c r="D505" s="3">
        <v>588955</v>
      </c>
      <c r="E505" s="909">
        <v>55550</v>
      </c>
    </row>
    <row r="506" spans="1:5">
      <c r="A506" s="1422">
        <v>1995</v>
      </c>
      <c r="B506" s="3">
        <v>1675407</v>
      </c>
      <c r="C506" s="3">
        <v>1370838</v>
      </c>
      <c r="D506" s="3">
        <v>300999</v>
      </c>
      <c r="E506" s="909">
        <v>3570</v>
      </c>
    </row>
    <row r="507" spans="1:5">
      <c r="A507" s="1422">
        <v>1996</v>
      </c>
      <c r="B507" s="3">
        <v>1033448</v>
      </c>
      <c r="C507" s="3">
        <v>492219</v>
      </c>
      <c r="D507" s="3">
        <v>536054</v>
      </c>
      <c r="E507" s="909">
        <v>5175</v>
      </c>
    </row>
    <row r="508" spans="1:5">
      <c r="A508" s="1422">
        <v>1997</v>
      </c>
      <c r="B508" s="3">
        <v>1022399</v>
      </c>
      <c r="C508" s="3">
        <v>374165</v>
      </c>
      <c r="D508" s="3">
        <v>643305</v>
      </c>
      <c r="E508" s="909">
        <v>4929</v>
      </c>
    </row>
    <row r="509" spans="1:5">
      <c r="A509" s="1422">
        <v>1998</v>
      </c>
      <c r="B509" s="3">
        <v>1208228</v>
      </c>
      <c r="C509" s="3">
        <v>387076</v>
      </c>
      <c r="D509" s="3">
        <v>816538</v>
      </c>
      <c r="E509" s="909">
        <v>4614</v>
      </c>
    </row>
    <row r="510" spans="1:5">
      <c r="A510" s="1422">
        <v>1999</v>
      </c>
      <c r="B510" s="3">
        <v>1410320</v>
      </c>
      <c r="C510" s="3">
        <v>322198</v>
      </c>
      <c r="D510" s="3">
        <v>1061880</v>
      </c>
      <c r="E510" s="909">
        <v>26242</v>
      </c>
    </row>
    <row r="511" spans="1:5">
      <c r="A511" s="1422">
        <v>2000</v>
      </c>
      <c r="B511" s="3">
        <v>2487263</v>
      </c>
      <c r="C511" s="3">
        <v>1510794</v>
      </c>
      <c r="D511" s="3">
        <v>925861</v>
      </c>
      <c r="E511" s="909">
        <v>50608</v>
      </c>
    </row>
    <row r="512" spans="1:5">
      <c r="A512" s="1422">
        <v>2001</v>
      </c>
      <c r="B512" s="3">
        <v>2766191</v>
      </c>
      <c r="C512" s="3">
        <v>1487336</v>
      </c>
      <c r="D512" s="3">
        <v>1234606</v>
      </c>
      <c r="E512" s="909">
        <v>44249</v>
      </c>
    </row>
    <row r="513" spans="1:5">
      <c r="A513" s="1422">
        <v>2002</v>
      </c>
      <c r="B513" s="3">
        <v>1623106</v>
      </c>
      <c r="C513" s="3">
        <v>670848</v>
      </c>
      <c r="D513" s="3">
        <v>949032</v>
      </c>
      <c r="E513" s="909">
        <v>3226</v>
      </c>
    </row>
    <row r="514" spans="1:5">
      <c r="A514" s="1422">
        <v>2003</v>
      </c>
      <c r="B514" s="3">
        <v>1915979</v>
      </c>
      <c r="C514" s="3">
        <v>804599</v>
      </c>
      <c r="D514" s="3">
        <v>1066843</v>
      </c>
      <c r="E514" s="909">
        <v>44537</v>
      </c>
    </row>
    <row r="515" spans="1:5">
      <c r="A515" s="1422">
        <v>2004</v>
      </c>
      <c r="B515" s="3">
        <v>2306705</v>
      </c>
      <c r="C515" s="3">
        <v>1116185</v>
      </c>
      <c r="D515" s="3">
        <v>1135185</v>
      </c>
      <c r="E515" s="909">
        <v>55335</v>
      </c>
    </row>
    <row r="516" spans="1:5">
      <c r="A516" s="1422">
        <v>2005</v>
      </c>
      <c r="B516" s="985">
        <v>2717242</v>
      </c>
      <c r="C516" s="4">
        <v>1303580</v>
      </c>
      <c r="D516" s="4">
        <v>1372825</v>
      </c>
      <c r="E516" s="909">
        <v>40837</v>
      </c>
    </row>
    <row r="517" spans="1:5">
      <c r="A517" s="1422">
        <v>2006</v>
      </c>
      <c r="B517" s="985">
        <v>2771809</v>
      </c>
      <c r="C517" s="4">
        <v>1336720</v>
      </c>
      <c r="D517" s="4">
        <v>1426947</v>
      </c>
      <c r="E517" s="909">
        <v>8142</v>
      </c>
    </row>
    <row r="518" spans="1:5">
      <c r="A518" s="1422">
        <v>2007</v>
      </c>
      <c r="B518" s="985">
        <v>3933073</v>
      </c>
      <c r="C518" s="4">
        <v>1829995</v>
      </c>
      <c r="D518" s="4">
        <v>2083122</v>
      </c>
      <c r="E518" s="909">
        <v>19956</v>
      </c>
    </row>
    <row r="519" spans="1:5">
      <c r="A519" s="1422">
        <v>2008</v>
      </c>
      <c r="B519" s="985">
        <v>4124115</v>
      </c>
      <c r="C519" s="4">
        <v>1982919</v>
      </c>
      <c r="D519" s="4">
        <v>2114874</v>
      </c>
      <c r="E519" s="909">
        <v>26322</v>
      </c>
    </row>
    <row r="520" spans="1:5">
      <c r="A520" s="1422">
        <v>2009</v>
      </c>
      <c r="B520" s="985">
        <v>4643975</v>
      </c>
      <c r="C520" s="4">
        <v>2338482</v>
      </c>
      <c r="D520" s="4">
        <v>2290051</v>
      </c>
      <c r="E520" s="909">
        <v>15442</v>
      </c>
    </row>
    <row r="521" spans="1:5">
      <c r="A521" s="1422">
        <v>2010</v>
      </c>
      <c r="B521" s="1002">
        <v>5267634</v>
      </c>
      <c r="C521" s="917">
        <v>2651254</v>
      </c>
      <c r="D521" s="917">
        <v>2588913</v>
      </c>
      <c r="E521" s="918">
        <v>27467</v>
      </c>
    </row>
    <row r="522" spans="1:5">
      <c r="A522" s="1459"/>
      <c r="B522" s="1460" t="s">
        <v>155</v>
      </c>
      <c r="C522" s="1460"/>
      <c r="D522" s="1460"/>
      <c r="E522" s="1460"/>
    </row>
    <row r="523" spans="1:5">
      <c r="A523" s="1422"/>
      <c r="B523" s="1485">
        <v>2281</v>
      </c>
      <c r="C523" s="1485">
        <v>1251</v>
      </c>
      <c r="D523" s="1485">
        <v>17586</v>
      </c>
      <c r="E523" s="1485">
        <v>1859</v>
      </c>
    </row>
    <row r="524" spans="1:5">
      <c r="A524" s="7" t="s">
        <v>902</v>
      </c>
    </row>
    <row r="526" spans="1:5" s="12" customFormat="1">
      <c r="A526" s="14" t="s">
        <v>903</v>
      </c>
    </row>
    <row r="527" spans="1:5">
      <c r="A527" s="1486" t="s">
        <v>0</v>
      </c>
      <c r="B527" s="1487" t="s">
        <v>1</v>
      </c>
      <c r="C527" s="1487" t="s">
        <v>904</v>
      </c>
      <c r="D527" s="1487" t="s">
        <v>905</v>
      </c>
      <c r="E527" s="1487" t="s">
        <v>906</v>
      </c>
    </row>
    <row r="528" spans="1:5">
      <c r="A528" s="1422">
        <v>1974</v>
      </c>
      <c r="B528" s="1488">
        <f t="shared" ref="B528:B542" si="3">C528+D528</f>
        <v>50526</v>
      </c>
      <c r="C528" s="1489">
        <v>41491</v>
      </c>
      <c r="D528" s="1489">
        <v>9035</v>
      </c>
      <c r="E528" s="1490" t="s">
        <v>4</v>
      </c>
    </row>
    <row r="529" spans="1:5">
      <c r="A529" s="1422">
        <v>1975</v>
      </c>
      <c r="B529" s="1491">
        <f t="shared" si="3"/>
        <v>57139</v>
      </c>
      <c r="C529" s="1">
        <v>46439</v>
      </c>
      <c r="D529" s="1">
        <v>10700</v>
      </c>
      <c r="E529" s="1492" t="s">
        <v>4</v>
      </c>
    </row>
    <row r="530" spans="1:5">
      <c r="A530" s="1422">
        <v>1976</v>
      </c>
      <c r="B530" s="1491">
        <f t="shared" si="3"/>
        <v>51656</v>
      </c>
      <c r="C530" s="1">
        <v>42383</v>
      </c>
      <c r="D530" s="1">
        <v>9273</v>
      </c>
      <c r="E530" s="1492" t="s">
        <v>4</v>
      </c>
    </row>
    <row r="531" spans="1:5">
      <c r="A531" s="1422">
        <v>1977</v>
      </c>
      <c r="B531" s="1491">
        <f t="shared" si="3"/>
        <v>88792</v>
      </c>
      <c r="C531" s="1">
        <v>77646</v>
      </c>
      <c r="D531" s="1">
        <v>11146</v>
      </c>
      <c r="E531" s="1492" t="s">
        <v>4</v>
      </c>
    </row>
    <row r="532" spans="1:5">
      <c r="A532" s="1422">
        <v>1978</v>
      </c>
      <c r="B532" s="1491">
        <f t="shared" si="3"/>
        <v>149257</v>
      </c>
      <c r="C532" s="1">
        <v>132059</v>
      </c>
      <c r="D532" s="1">
        <v>17198</v>
      </c>
      <c r="E532" s="1492" t="s">
        <v>4</v>
      </c>
    </row>
    <row r="533" spans="1:5">
      <c r="A533" s="1422">
        <v>1979</v>
      </c>
      <c r="B533" s="1491">
        <f t="shared" si="3"/>
        <v>134934</v>
      </c>
      <c r="C533" s="1">
        <v>112539</v>
      </c>
      <c r="D533" s="1">
        <v>22395</v>
      </c>
      <c r="E533" s="1492" t="s">
        <v>4</v>
      </c>
    </row>
    <row r="534" spans="1:5">
      <c r="A534" s="1422">
        <v>1980</v>
      </c>
      <c r="B534" s="1491">
        <f t="shared" si="3"/>
        <v>124791</v>
      </c>
      <c r="C534" s="1">
        <v>105700</v>
      </c>
      <c r="D534" s="1">
        <v>19091</v>
      </c>
      <c r="E534" s="1492" t="s">
        <v>4</v>
      </c>
    </row>
    <row r="535" spans="1:5">
      <c r="A535" s="1422">
        <v>1981</v>
      </c>
      <c r="B535" s="1491">
        <f t="shared" si="3"/>
        <v>146955</v>
      </c>
      <c r="C535" s="1">
        <v>122874</v>
      </c>
      <c r="D535" s="1">
        <v>24081</v>
      </c>
      <c r="E535" s="1492" t="s">
        <v>4</v>
      </c>
    </row>
    <row r="536" spans="1:5">
      <c r="A536" s="1422">
        <v>1982</v>
      </c>
      <c r="B536" s="1491">
        <f t="shared" si="3"/>
        <v>178172</v>
      </c>
      <c r="C536" s="1">
        <v>147746</v>
      </c>
      <c r="D536" s="1">
        <v>30426</v>
      </c>
      <c r="E536" s="1492" t="s">
        <v>4</v>
      </c>
    </row>
    <row r="537" spans="1:5">
      <c r="A537" s="1422">
        <v>1983</v>
      </c>
      <c r="B537" s="1491">
        <f t="shared" si="3"/>
        <v>140841</v>
      </c>
      <c r="C537" s="1">
        <v>115563</v>
      </c>
      <c r="D537" s="1">
        <v>25278</v>
      </c>
      <c r="E537" s="1492" t="s">
        <v>4</v>
      </c>
    </row>
    <row r="538" spans="1:5">
      <c r="A538" s="1422">
        <v>1984</v>
      </c>
      <c r="B538" s="1491">
        <f t="shared" si="3"/>
        <v>108236</v>
      </c>
      <c r="C538" s="1">
        <v>86031</v>
      </c>
      <c r="D538" s="1">
        <v>22205</v>
      </c>
      <c r="E538" s="1492" t="s">
        <v>4</v>
      </c>
    </row>
    <row r="539" spans="1:5">
      <c r="A539" s="1422">
        <v>1985</v>
      </c>
      <c r="B539" s="1491">
        <f t="shared" si="3"/>
        <v>175744</v>
      </c>
      <c r="C539" s="1">
        <v>141810</v>
      </c>
      <c r="D539" s="1">
        <v>33934</v>
      </c>
      <c r="E539" s="1492" t="s">
        <v>4</v>
      </c>
    </row>
    <row r="540" spans="1:5">
      <c r="A540" s="1422">
        <v>1986</v>
      </c>
      <c r="B540" s="1491">
        <f t="shared" si="3"/>
        <v>180022</v>
      </c>
      <c r="C540" s="1">
        <v>142595</v>
      </c>
      <c r="D540" s="1">
        <v>37427</v>
      </c>
      <c r="E540" s="1492" t="s">
        <v>4</v>
      </c>
    </row>
    <row r="541" spans="1:5">
      <c r="A541" s="1422">
        <v>1987</v>
      </c>
      <c r="B541" s="1491">
        <f t="shared" si="3"/>
        <v>179426</v>
      </c>
      <c r="C541" s="1">
        <v>140771</v>
      </c>
      <c r="D541" s="1">
        <v>38655</v>
      </c>
      <c r="E541" s="1492" t="s">
        <v>4</v>
      </c>
    </row>
    <row r="542" spans="1:5">
      <c r="A542" s="1422">
        <v>1988</v>
      </c>
      <c r="B542" s="1491">
        <f t="shared" si="3"/>
        <v>181777</v>
      </c>
      <c r="C542" s="1">
        <v>143642</v>
      </c>
      <c r="D542" s="1">
        <v>38135</v>
      </c>
      <c r="E542" s="1492" t="s">
        <v>4</v>
      </c>
    </row>
    <row r="543" spans="1:5">
      <c r="A543" s="1422">
        <v>1989</v>
      </c>
      <c r="B543" s="1491">
        <v>200198</v>
      </c>
      <c r="C543" s="1">
        <v>105794</v>
      </c>
      <c r="D543" s="1">
        <v>31631</v>
      </c>
      <c r="E543" s="1493">
        <v>62773</v>
      </c>
    </row>
    <row r="544" spans="1:5">
      <c r="A544" s="1422">
        <v>1990</v>
      </c>
      <c r="B544" s="1494">
        <v>145768</v>
      </c>
      <c r="C544" s="8">
        <v>89485</v>
      </c>
      <c r="D544" s="8">
        <v>22980</v>
      </c>
      <c r="E544" s="1495">
        <v>33303</v>
      </c>
    </row>
    <row r="545" spans="1:5">
      <c r="A545" s="1422">
        <v>1991</v>
      </c>
      <c r="B545" s="1491">
        <v>229770</v>
      </c>
      <c r="C545" s="8">
        <v>144202</v>
      </c>
      <c r="D545" s="8">
        <v>37037</v>
      </c>
      <c r="E545" s="1495">
        <v>48531</v>
      </c>
    </row>
    <row r="546" spans="1:5">
      <c r="A546" s="1422">
        <v>1992</v>
      </c>
      <c r="B546" s="1491">
        <v>207473</v>
      </c>
      <c r="C546" s="1">
        <v>123454</v>
      </c>
      <c r="D546" s="1">
        <v>33264</v>
      </c>
      <c r="E546" s="1493">
        <v>50755</v>
      </c>
    </row>
    <row r="547" spans="1:5">
      <c r="A547" s="1422">
        <v>1993</v>
      </c>
      <c r="B547" s="1491">
        <v>119626</v>
      </c>
      <c r="C547" s="1">
        <v>63840</v>
      </c>
      <c r="D547" s="1">
        <v>18177</v>
      </c>
      <c r="E547" s="1493">
        <v>37609</v>
      </c>
    </row>
    <row r="548" spans="1:5">
      <c r="A548" s="1422">
        <v>1994</v>
      </c>
      <c r="B548" s="1491">
        <v>110775</v>
      </c>
      <c r="C548" s="1">
        <v>54323</v>
      </c>
      <c r="D548" s="1">
        <v>15668</v>
      </c>
      <c r="E548" s="1493">
        <v>40784</v>
      </c>
    </row>
    <row r="549" spans="1:5">
      <c r="A549" s="1422">
        <v>1995</v>
      </c>
      <c r="B549" s="1491">
        <v>148143</v>
      </c>
      <c r="C549" s="1">
        <v>80036</v>
      </c>
      <c r="D549" s="1">
        <v>12063</v>
      </c>
      <c r="E549" s="1493">
        <v>56044</v>
      </c>
    </row>
    <row r="550" spans="1:5">
      <c r="A550" s="1422">
        <v>1996</v>
      </c>
      <c r="B550" s="1491">
        <v>150947</v>
      </c>
      <c r="C550" s="1">
        <v>82992</v>
      </c>
      <c r="D550" s="1">
        <v>14882</v>
      </c>
      <c r="E550" s="1493">
        <v>53073</v>
      </c>
    </row>
    <row r="551" spans="1:5">
      <c r="A551" s="1422">
        <v>1997</v>
      </c>
      <c r="B551" s="1491">
        <v>221653</v>
      </c>
      <c r="C551" s="1">
        <v>145457</v>
      </c>
      <c r="D551" s="1">
        <v>19445</v>
      </c>
      <c r="E551" s="1493">
        <v>56751</v>
      </c>
    </row>
    <row r="552" spans="1:5">
      <c r="A552" s="1422">
        <v>1998</v>
      </c>
      <c r="B552" s="1491">
        <v>259362</v>
      </c>
      <c r="C552" s="1">
        <v>149996</v>
      </c>
      <c r="D552" s="1">
        <v>21993</v>
      </c>
      <c r="E552" s="1493">
        <v>87373</v>
      </c>
    </row>
    <row r="553" spans="1:5">
      <c r="A553" s="1422">
        <v>1999</v>
      </c>
      <c r="B553" s="1491">
        <v>239017</v>
      </c>
      <c r="C553" s="1">
        <v>125711</v>
      </c>
      <c r="D553" s="1">
        <v>19578</v>
      </c>
      <c r="E553" s="1493">
        <v>93728</v>
      </c>
    </row>
    <row r="554" spans="1:5">
      <c r="A554" s="1422">
        <v>2000</v>
      </c>
      <c r="B554" s="1491">
        <v>272491</v>
      </c>
      <c r="C554" s="1">
        <v>126944</v>
      </c>
      <c r="D554" s="1">
        <v>24385</v>
      </c>
      <c r="E554" s="1493">
        <v>121162</v>
      </c>
    </row>
    <row r="555" spans="1:5">
      <c r="A555" s="1422">
        <v>2001</v>
      </c>
      <c r="B555" s="1491">
        <v>244266</v>
      </c>
      <c r="C555" s="1">
        <v>100898</v>
      </c>
      <c r="D555" s="1">
        <v>23646</v>
      </c>
      <c r="E555" s="1493">
        <v>119722</v>
      </c>
    </row>
    <row r="556" spans="1:5">
      <c r="A556" s="1422">
        <v>2002</v>
      </c>
      <c r="B556" s="1491">
        <v>287681</v>
      </c>
      <c r="C556" s="1">
        <v>146228</v>
      </c>
      <c r="D556" s="1">
        <v>24530</v>
      </c>
      <c r="E556" s="1493">
        <v>116923</v>
      </c>
    </row>
    <row r="557" spans="1:5">
      <c r="A557" s="1422">
        <v>2003</v>
      </c>
      <c r="B557" s="1491">
        <v>322481</v>
      </c>
      <c r="C557" s="1">
        <v>178652</v>
      </c>
      <c r="D557" s="1">
        <v>25528</v>
      </c>
      <c r="E557" s="1493">
        <v>118301</v>
      </c>
    </row>
    <row r="558" spans="1:5">
      <c r="A558" s="1422">
        <v>2004</v>
      </c>
      <c r="B558" s="1494">
        <v>388105</v>
      </c>
      <c r="C558" s="8">
        <v>201604</v>
      </c>
      <c r="D558" s="8">
        <v>30228</v>
      </c>
      <c r="E558" s="1495">
        <v>156273</v>
      </c>
    </row>
    <row r="559" spans="1:5">
      <c r="A559" s="1422">
        <v>2005</v>
      </c>
      <c r="B559" s="1494">
        <v>425317</v>
      </c>
      <c r="C559" s="8">
        <v>236456</v>
      </c>
      <c r="D559" s="8">
        <v>36773</v>
      </c>
      <c r="E559" s="1495">
        <v>152088</v>
      </c>
    </row>
    <row r="560" spans="1:5">
      <c r="A560" s="1422">
        <v>2006</v>
      </c>
      <c r="B560" s="1494">
        <v>533774</v>
      </c>
      <c r="C560" s="8">
        <v>294911</v>
      </c>
      <c r="D560" s="8">
        <v>41501</v>
      </c>
      <c r="E560" s="1495">
        <v>197362</v>
      </c>
    </row>
    <row r="561" spans="1:5">
      <c r="A561" s="1422">
        <v>2007</v>
      </c>
      <c r="B561" s="1494">
        <v>1299050</v>
      </c>
      <c r="C561" s="8">
        <v>434341</v>
      </c>
      <c r="D561" s="8">
        <v>51141</v>
      </c>
      <c r="E561" s="1495">
        <v>813568</v>
      </c>
    </row>
    <row r="562" spans="1:5">
      <c r="A562" s="1422">
        <v>2008</v>
      </c>
      <c r="B562" s="1491">
        <v>1497769</v>
      </c>
      <c r="C562" s="8">
        <v>677930</v>
      </c>
      <c r="D562" s="8">
        <v>63031</v>
      </c>
      <c r="E562" s="1493">
        <v>756808</v>
      </c>
    </row>
    <row r="563" spans="1:5">
      <c r="A563" s="1422">
        <v>2009</v>
      </c>
      <c r="B563" s="1491">
        <v>1342649</v>
      </c>
      <c r="C563" s="8">
        <v>585983</v>
      </c>
      <c r="D563" s="8">
        <v>69663</v>
      </c>
      <c r="E563" s="1493">
        <v>687003</v>
      </c>
    </row>
    <row r="564" spans="1:5">
      <c r="A564" s="1454">
        <v>2010</v>
      </c>
      <c r="B564" s="1455">
        <v>715229</v>
      </c>
      <c r="C564" s="1496">
        <v>535827</v>
      </c>
      <c r="D564" s="1470">
        <v>75744</v>
      </c>
      <c r="E564" s="1471">
        <v>103658</v>
      </c>
    </row>
    <row r="565" spans="1:5">
      <c r="A565" s="1459"/>
      <c r="B565" s="1460" t="s">
        <v>126</v>
      </c>
      <c r="C565" s="1460"/>
      <c r="D565" s="1460"/>
      <c r="E565" s="1460"/>
    </row>
    <row r="566" spans="1:5">
      <c r="A566" s="1422"/>
      <c r="B566" s="1497">
        <v>1316</v>
      </c>
      <c r="C566" s="1417">
        <v>1191</v>
      </c>
      <c r="D566" s="1498">
        <v>738</v>
      </c>
      <c r="E566" s="1498" t="s">
        <v>91</v>
      </c>
    </row>
    <row r="567" spans="1:5">
      <c r="A567" s="7" t="s">
        <v>900</v>
      </c>
    </row>
  </sheetData>
  <mergeCells count="28">
    <mergeCell ref="H440:M440"/>
    <mergeCell ref="B480:E480"/>
    <mergeCell ref="B522:E522"/>
    <mergeCell ref="B565:E565"/>
    <mergeCell ref="A407:A408"/>
    <mergeCell ref="B407:B408"/>
    <mergeCell ref="C407:D407"/>
    <mergeCell ref="E407:F407"/>
    <mergeCell ref="B433:F433"/>
    <mergeCell ref="A440:F440"/>
    <mergeCell ref="A371:A372"/>
    <mergeCell ref="B371:B372"/>
    <mergeCell ref="C371:D371"/>
    <mergeCell ref="E371:F371"/>
    <mergeCell ref="B397:F397"/>
    <mergeCell ref="A404:F404"/>
    <mergeCell ref="A268:F269"/>
    <mergeCell ref="B308:D308"/>
    <mergeCell ref="A315:F316"/>
    <mergeCell ref="B361:E361"/>
    <mergeCell ref="A366:F366"/>
    <mergeCell ref="A368:F368"/>
    <mergeCell ref="B40:E40"/>
    <mergeCell ref="B85:D85"/>
    <mergeCell ref="B129:D129"/>
    <mergeCell ref="B173:D173"/>
    <mergeCell ref="B217:D217"/>
    <mergeCell ref="B261:D26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R709"/>
  <sheetViews>
    <sheetView workbookViewId="0">
      <selection activeCell="L26" sqref="L26"/>
    </sheetView>
  </sheetViews>
  <sheetFormatPr defaultRowHeight="15"/>
  <cols>
    <col min="1" max="1" width="15.5703125" style="1499" customWidth="1"/>
    <col min="2" max="2" width="13.42578125" style="1500" customWidth="1"/>
    <col min="3" max="3" width="15.42578125" style="7" customWidth="1"/>
    <col min="4" max="4" width="16.85546875" style="7" customWidth="1"/>
    <col min="5" max="5" width="16" style="3" customWidth="1"/>
    <col min="6" max="6" width="13.85546875" style="3" customWidth="1"/>
    <col min="7" max="7" width="12" style="7" bestFit="1" customWidth="1"/>
    <col min="8" max="10" width="9.140625" style="7"/>
    <col min="11" max="11" width="16.42578125" style="7" customWidth="1"/>
    <col min="12" max="12" width="18.42578125" style="7" customWidth="1"/>
    <col min="13" max="13" width="18.140625" style="7" customWidth="1"/>
    <col min="14" max="251" width="9.140625" style="7"/>
    <col min="252" max="252" width="10.7109375" style="7" customWidth="1"/>
    <col min="253" max="253" width="8.28515625" style="7" customWidth="1"/>
    <col min="254" max="254" width="8.42578125" style="7" customWidth="1"/>
    <col min="255" max="255" width="8.140625" style="7" customWidth="1"/>
    <col min="256" max="256" width="8.28515625" style="7" customWidth="1"/>
    <col min="257" max="257" width="9" style="7" customWidth="1"/>
    <col min="258" max="258" width="9.140625" style="7"/>
    <col min="259" max="259" width="8.140625" style="7" customWidth="1"/>
    <col min="260" max="260" width="8.28515625" style="7" customWidth="1"/>
    <col min="261" max="261" width="8.140625" style="7" customWidth="1"/>
    <col min="262" max="507" width="9.140625" style="7"/>
    <col min="508" max="508" width="10.7109375" style="7" customWidth="1"/>
    <col min="509" max="509" width="8.28515625" style="7" customWidth="1"/>
    <col min="510" max="510" width="8.42578125" style="7" customWidth="1"/>
    <col min="511" max="511" width="8.140625" style="7" customWidth="1"/>
    <col min="512" max="512" width="8.28515625" style="7" customWidth="1"/>
    <col min="513" max="513" width="9" style="7" customWidth="1"/>
    <col min="514" max="514" width="9.140625" style="7"/>
    <col min="515" max="515" width="8.140625" style="7" customWidth="1"/>
    <col min="516" max="516" width="8.28515625" style="7" customWidth="1"/>
    <col min="517" max="517" width="8.140625" style="7" customWidth="1"/>
    <col min="518" max="763" width="9.140625" style="7"/>
    <col min="764" max="764" width="10.7109375" style="7" customWidth="1"/>
    <col min="765" max="765" width="8.28515625" style="7" customWidth="1"/>
    <col min="766" max="766" width="8.42578125" style="7" customWidth="1"/>
    <col min="767" max="767" width="8.140625" style="7" customWidth="1"/>
    <col min="768" max="768" width="8.28515625" style="7" customWidth="1"/>
    <col min="769" max="769" width="9" style="7" customWidth="1"/>
    <col min="770" max="770" width="9.140625" style="7"/>
    <col min="771" max="771" width="8.140625" style="7" customWidth="1"/>
    <col min="772" max="772" width="8.28515625" style="7" customWidth="1"/>
    <col min="773" max="773" width="8.140625" style="7" customWidth="1"/>
    <col min="774" max="1019" width="9.140625" style="7"/>
    <col min="1020" max="1020" width="10.7109375" style="7" customWidth="1"/>
    <col min="1021" max="1021" width="8.28515625" style="7" customWidth="1"/>
    <col min="1022" max="1022" width="8.42578125" style="7" customWidth="1"/>
    <col min="1023" max="1023" width="8.140625" style="7" customWidth="1"/>
    <col min="1024" max="1024" width="8.28515625" style="7" customWidth="1"/>
    <col min="1025" max="1025" width="9" style="7" customWidth="1"/>
    <col min="1026" max="1026" width="9.140625" style="7"/>
    <col min="1027" max="1027" width="8.140625" style="7" customWidth="1"/>
    <col min="1028" max="1028" width="8.28515625" style="7" customWidth="1"/>
    <col min="1029" max="1029" width="8.140625" style="7" customWidth="1"/>
    <col min="1030" max="1275" width="9.140625" style="7"/>
    <col min="1276" max="1276" width="10.7109375" style="7" customWidth="1"/>
    <col min="1277" max="1277" width="8.28515625" style="7" customWidth="1"/>
    <col min="1278" max="1278" width="8.42578125" style="7" customWidth="1"/>
    <col min="1279" max="1279" width="8.140625" style="7" customWidth="1"/>
    <col min="1280" max="1280" width="8.28515625" style="7" customWidth="1"/>
    <col min="1281" max="1281" width="9" style="7" customWidth="1"/>
    <col min="1282" max="1282" width="9.140625" style="7"/>
    <col min="1283" max="1283" width="8.140625" style="7" customWidth="1"/>
    <col min="1284" max="1284" width="8.28515625" style="7" customWidth="1"/>
    <col min="1285" max="1285" width="8.140625" style="7" customWidth="1"/>
    <col min="1286" max="1531" width="9.140625" style="7"/>
    <col min="1532" max="1532" width="10.7109375" style="7" customWidth="1"/>
    <col min="1533" max="1533" width="8.28515625" style="7" customWidth="1"/>
    <col min="1534" max="1534" width="8.42578125" style="7" customWidth="1"/>
    <col min="1535" max="1535" width="8.140625" style="7" customWidth="1"/>
    <col min="1536" max="1536" width="8.28515625" style="7" customWidth="1"/>
    <col min="1537" max="1537" width="9" style="7" customWidth="1"/>
    <col min="1538" max="1538" width="9.140625" style="7"/>
    <col min="1539" max="1539" width="8.140625" style="7" customWidth="1"/>
    <col min="1540" max="1540" width="8.28515625" style="7" customWidth="1"/>
    <col min="1541" max="1541" width="8.140625" style="7" customWidth="1"/>
    <col min="1542" max="1787" width="9.140625" style="7"/>
    <col min="1788" max="1788" width="10.7109375" style="7" customWidth="1"/>
    <col min="1789" max="1789" width="8.28515625" style="7" customWidth="1"/>
    <col min="1790" max="1790" width="8.42578125" style="7" customWidth="1"/>
    <col min="1791" max="1791" width="8.140625" style="7" customWidth="1"/>
    <col min="1792" max="1792" width="8.28515625" style="7" customWidth="1"/>
    <col min="1793" max="1793" width="9" style="7" customWidth="1"/>
    <col min="1794" max="1794" width="9.140625" style="7"/>
    <col min="1795" max="1795" width="8.140625" style="7" customWidth="1"/>
    <col min="1796" max="1796" width="8.28515625" style="7" customWidth="1"/>
    <col min="1797" max="1797" width="8.140625" style="7" customWidth="1"/>
    <col min="1798" max="2043" width="9.140625" style="7"/>
    <col min="2044" max="2044" width="10.7109375" style="7" customWidth="1"/>
    <col min="2045" max="2045" width="8.28515625" style="7" customWidth="1"/>
    <col min="2046" max="2046" width="8.42578125" style="7" customWidth="1"/>
    <col min="2047" max="2047" width="8.140625" style="7" customWidth="1"/>
    <col min="2048" max="2048" width="8.28515625" style="7" customWidth="1"/>
    <col min="2049" max="2049" width="9" style="7" customWidth="1"/>
    <col min="2050" max="2050" width="9.140625" style="7"/>
    <col min="2051" max="2051" width="8.140625" style="7" customWidth="1"/>
    <col min="2052" max="2052" width="8.28515625" style="7" customWidth="1"/>
    <col min="2053" max="2053" width="8.140625" style="7" customWidth="1"/>
    <col min="2054" max="2299" width="9.140625" style="7"/>
    <col min="2300" max="2300" width="10.7109375" style="7" customWidth="1"/>
    <col min="2301" max="2301" width="8.28515625" style="7" customWidth="1"/>
    <col min="2302" max="2302" width="8.42578125" style="7" customWidth="1"/>
    <col min="2303" max="2303" width="8.140625" style="7" customWidth="1"/>
    <col min="2304" max="2304" width="8.28515625" style="7" customWidth="1"/>
    <col min="2305" max="2305" width="9" style="7" customWidth="1"/>
    <col min="2306" max="2306" width="9.140625" style="7"/>
    <col min="2307" max="2307" width="8.140625" style="7" customWidth="1"/>
    <col min="2308" max="2308" width="8.28515625" style="7" customWidth="1"/>
    <col min="2309" max="2309" width="8.140625" style="7" customWidth="1"/>
    <col min="2310" max="2555" width="9.140625" style="7"/>
    <col min="2556" max="2556" width="10.7109375" style="7" customWidth="1"/>
    <col min="2557" max="2557" width="8.28515625" style="7" customWidth="1"/>
    <col min="2558" max="2558" width="8.42578125" style="7" customWidth="1"/>
    <col min="2559" max="2559" width="8.140625" style="7" customWidth="1"/>
    <col min="2560" max="2560" width="8.28515625" style="7" customWidth="1"/>
    <col min="2561" max="2561" width="9" style="7" customWidth="1"/>
    <col min="2562" max="2562" width="9.140625" style="7"/>
    <col min="2563" max="2563" width="8.140625" style="7" customWidth="1"/>
    <col min="2564" max="2564" width="8.28515625" style="7" customWidth="1"/>
    <col min="2565" max="2565" width="8.140625" style="7" customWidth="1"/>
    <col min="2566" max="2811" width="9.140625" style="7"/>
    <col min="2812" max="2812" width="10.7109375" style="7" customWidth="1"/>
    <col min="2813" max="2813" width="8.28515625" style="7" customWidth="1"/>
    <col min="2814" max="2814" width="8.42578125" style="7" customWidth="1"/>
    <col min="2815" max="2815" width="8.140625" style="7" customWidth="1"/>
    <col min="2816" max="2816" width="8.28515625" style="7" customWidth="1"/>
    <col min="2817" max="2817" width="9" style="7" customWidth="1"/>
    <col min="2818" max="2818" width="9.140625" style="7"/>
    <col min="2819" max="2819" width="8.140625" style="7" customWidth="1"/>
    <col min="2820" max="2820" width="8.28515625" style="7" customWidth="1"/>
    <col min="2821" max="2821" width="8.140625" style="7" customWidth="1"/>
    <col min="2822" max="3067" width="9.140625" style="7"/>
    <col min="3068" max="3068" width="10.7109375" style="7" customWidth="1"/>
    <col min="3069" max="3069" width="8.28515625" style="7" customWidth="1"/>
    <col min="3070" max="3070" width="8.42578125" style="7" customWidth="1"/>
    <col min="3071" max="3071" width="8.140625" style="7" customWidth="1"/>
    <col min="3072" max="3072" width="8.28515625" style="7" customWidth="1"/>
    <col min="3073" max="3073" width="9" style="7" customWidth="1"/>
    <col min="3074" max="3074" width="9.140625" style="7"/>
    <col min="3075" max="3075" width="8.140625" style="7" customWidth="1"/>
    <col min="3076" max="3076" width="8.28515625" style="7" customWidth="1"/>
    <col min="3077" max="3077" width="8.140625" style="7" customWidth="1"/>
    <col min="3078" max="3323" width="9.140625" style="7"/>
    <col min="3324" max="3324" width="10.7109375" style="7" customWidth="1"/>
    <col min="3325" max="3325" width="8.28515625" style="7" customWidth="1"/>
    <col min="3326" max="3326" width="8.42578125" style="7" customWidth="1"/>
    <col min="3327" max="3327" width="8.140625" style="7" customWidth="1"/>
    <col min="3328" max="3328" width="8.28515625" style="7" customWidth="1"/>
    <col min="3329" max="3329" width="9" style="7" customWidth="1"/>
    <col min="3330" max="3330" width="9.140625" style="7"/>
    <col min="3331" max="3331" width="8.140625" style="7" customWidth="1"/>
    <col min="3332" max="3332" width="8.28515625" style="7" customWidth="1"/>
    <col min="3333" max="3333" width="8.140625" style="7" customWidth="1"/>
    <col min="3334" max="3579" width="9.140625" style="7"/>
    <col min="3580" max="3580" width="10.7109375" style="7" customWidth="1"/>
    <col min="3581" max="3581" width="8.28515625" style="7" customWidth="1"/>
    <col min="3582" max="3582" width="8.42578125" style="7" customWidth="1"/>
    <col min="3583" max="3583" width="8.140625" style="7" customWidth="1"/>
    <col min="3584" max="3584" width="8.28515625" style="7" customWidth="1"/>
    <col min="3585" max="3585" width="9" style="7" customWidth="1"/>
    <col min="3586" max="3586" width="9.140625" style="7"/>
    <col min="3587" max="3587" width="8.140625" style="7" customWidth="1"/>
    <col min="3588" max="3588" width="8.28515625" style="7" customWidth="1"/>
    <col min="3589" max="3589" width="8.140625" style="7" customWidth="1"/>
    <col min="3590" max="3835" width="9.140625" style="7"/>
    <col min="3836" max="3836" width="10.7109375" style="7" customWidth="1"/>
    <col min="3837" max="3837" width="8.28515625" style="7" customWidth="1"/>
    <col min="3838" max="3838" width="8.42578125" style="7" customWidth="1"/>
    <col min="3839" max="3839" width="8.140625" style="7" customWidth="1"/>
    <col min="3840" max="3840" width="8.28515625" style="7" customWidth="1"/>
    <col min="3841" max="3841" width="9" style="7" customWidth="1"/>
    <col min="3842" max="3842" width="9.140625" style="7"/>
    <col min="3843" max="3843" width="8.140625" style="7" customWidth="1"/>
    <col min="3844" max="3844" width="8.28515625" style="7" customWidth="1"/>
    <col min="3845" max="3845" width="8.140625" style="7" customWidth="1"/>
    <col min="3846" max="4091" width="9.140625" style="7"/>
    <col min="4092" max="4092" width="10.7109375" style="7" customWidth="1"/>
    <col min="4093" max="4093" width="8.28515625" style="7" customWidth="1"/>
    <col min="4094" max="4094" width="8.42578125" style="7" customWidth="1"/>
    <col min="4095" max="4095" width="8.140625" style="7" customWidth="1"/>
    <col min="4096" max="4096" width="8.28515625" style="7" customWidth="1"/>
    <col min="4097" max="4097" width="9" style="7" customWidth="1"/>
    <col min="4098" max="4098" width="9.140625" style="7"/>
    <col min="4099" max="4099" width="8.140625" style="7" customWidth="1"/>
    <col min="4100" max="4100" width="8.28515625" style="7" customWidth="1"/>
    <col min="4101" max="4101" width="8.140625" style="7" customWidth="1"/>
    <col min="4102" max="4347" width="9.140625" style="7"/>
    <col min="4348" max="4348" width="10.7109375" style="7" customWidth="1"/>
    <col min="4349" max="4349" width="8.28515625" style="7" customWidth="1"/>
    <col min="4350" max="4350" width="8.42578125" style="7" customWidth="1"/>
    <col min="4351" max="4351" width="8.140625" style="7" customWidth="1"/>
    <col min="4352" max="4352" width="8.28515625" style="7" customWidth="1"/>
    <col min="4353" max="4353" width="9" style="7" customWidth="1"/>
    <col min="4354" max="4354" width="9.140625" style="7"/>
    <col min="4355" max="4355" width="8.140625" style="7" customWidth="1"/>
    <col min="4356" max="4356" width="8.28515625" style="7" customWidth="1"/>
    <col min="4357" max="4357" width="8.140625" style="7" customWidth="1"/>
    <col min="4358" max="4603" width="9.140625" style="7"/>
    <col min="4604" max="4604" width="10.7109375" style="7" customWidth="1"/>
    <col min="4605" max="4605" width="8.28515625" style="7" customWidth="1"/>
    <col min="4606" max="4606" width="8.42578125" style="7" customWidth="1"/>
    <col min="4607" max="4607" width="8.140625" style="7" customWidth="1"/>
    <col min="4608" max="4608" width="8.28515625" style="7" customWidth="1"/>
    <col min="4609" max="4609" width="9" style="7" customWidth="1"/>
    <col min="4610" max="4610" width="9.140625" style="7"/>
    <col min="4611" max="4611" width="8.140625" style="7" customWidth="1"/>
    <col min="4612" max="4612" width="8.28515625" style="7" customWidth="1"/>
    <col min="4613" max="4613" width="8.140625" style="7" customWidth="1"/>
    <col min="4614" max="4859" width="9.140625" style="7"/>
    <col min="4860" max="4860" width="10.7109375" style="7" customWidth="1"/>
    <col min="4861" max="4861" width="8.28515625" style="7" customWidth="1"/>
    <col min="4862" max="4862" width="8.42578125" style="7" customWidth="1"/>
    <col min="4863" max="4863" width="8.140625" style="7" customWidth="1"/>
    <col min="4864" max="4864" width="8.28515625" style="7" customWidth="1"/>
    <col min="4865" max="4865" width="9" style="7" customWidth="1"/>
    <col min="4866" max="4866" width="9.140625" style="7"/>
    <col min="4867" max="4867" width="8.140625" style="7" customWidth="1"/>
    <col min="4868" max="4868" width="8.28515625" style="7" customWidth="1"/>
    <col min="4869" max="4869" width="8.140625" style="7" customWidth="1"/>
    <col min="4870" max="5115" width="9.140625" style="7"/>
    <col min="5116" max="5116" width="10.7109375" style="7" customWidth="1"/>
    <col min="5117" max="5117" width="8.28515625" style="7" customWidth="1"/>
    <col min="5118" max="5118" width="8.42578125" style="7" customWidth="1"/>
    <col min="5119" max="5119" width="8.140625" style="7" customWidth="1"/>
    <col min="5120" max="5120" width="8.28515625" style="7" customWidth="1"/>
    <col min="5121" max="5121" width="9" style="7" customWidth="1"/>
    <col min="5122" max="5122" width="9.140625" style="7"/>
    <col min="5123" max="5123" width="8.140625" style="7" customWidth="1"/>
    <col min="5124" max="5124" width="8.28515625" style="7" customWidth="1"/>
    <col min="5125" max="5125" width="8.140625" style="7" customWidth="1"/>
    <col min="5126" max="5371" width="9.140625" style="7"/>
    <col min="5372" max="5372" width="10.7109375" style="7" customWidth="1"/>
    <col min="5373" max="5373" width="8.28515625" style="7" customWidth="1"/>
    <col min="5374" max="5374" width="8.42578125" style="7" customWidth="1"/>
    <col min="5375" max="5375" width="8.140625" style="7" customWidth="1"/>
    <col min="5376" max="5376" width="8.28515625" style="7" customWidth="1"/>
    <col min="5377" max="5377" width="9" style="7" customWidth="1"/>
    <col min="5378" max="5378" width="9.140625" style="7"/>
    <col min="5379" max="5379" width="8.140625" style="7" customWidth="1"/>
    <col min="5380" max="5380" width="8.28515625" style="7" customWidth="1"/>
    <col min="5381" max="5381" width="8.140625" style="7" customWidth="1"/>
    <col min="5382" max="5627" width="9.140625" style="7"/>
    <col min="5628" max="5628" width="10.7109375" style="7" customWidth="1"/>
    <col min="5629" max="5629" width="8.28515625" style="7" customWidth="1"/>
    <col min="5630" max="5630" width="8.42578125" style="7" customWidth="1"/>
    <col min="5631" max="5631" width="8.140625" style="7" customWidth="1"/>
    <col min="5632" max="5632" width="8.28515625" style="7" customWidth="1"/>
    <col min="5633" max="5633" width="9" style="7" customWidth="1"/>
    <col min="5634" max="5634" width="9.140625" style="7"/>
    <col min="5635" max="5635" width="8.140625" style="7" customWidth="1"/>
    <col min="5636" max="5636" width="8.28515625" style="7" customWidth="1"/>
    <col min="5637" max="5637" width="8.140625" style="7" customWidth="1"/>
    <col min="5638" max="5883" width="9.140625" style="7"/>
    <col min="5884" max="5884" width="10.7109375" style="7" customWidth="1"/>
    <col min="5885" max="5885" width="8.28515625" style="7" customWidth="1"/>
    <col min="5886" max="5886" width="8.42578125" style="7" customWidth="1"/>
    <col min="5887" max="5887" width="8.140625" style="7" customWidth="1"/>
    <col min="5888" max="5888" width="8.28515625" style="7" customWidth="1"/>
    <col min="5889" max="5889" width="9" style="7" customWidth="1"/>
    <col min="5890" max="5890" width="9.140625" style="7"/>
    <col min="5891" max="5891" width="8.140625" style="7" customWidth="1"/>
    <col min="5892" max="5892" width="8.28515625" style="7" customWidth="1"/>
    <col min="5893" max="5893" width="8.140625" style="7" customWidth="1"/>
    <col min="5894" max="6139" width="9.140625" style="7"/>
    <col min="6140" max="6140" width="10.7109375" style="7" customWidth="1"/>
    <col min="6141" max="6141" width="8.28515625" style="7" customWidth="1"/>
    <col min="6142" max="6142" width="8.42578125" style="7" customWidth="1"/>
    <col min="6143" max="6143" width="8.140625" style="7" customWidth="1"/>
    <col min="6144" max="6144" width="8.28515625" style="7" customWidth="1"/>
    <col min="6145" max="6145" width="9" style="7" customWidth="1"/>
    <col min="6146" max="6146" width="9.140625" style="7"/>
    <col min="6147" max="6147" width="8.140625" style="7" customWidth="1"/>
    <col min="6148" max="6148" width="8.28515625" style="7" customWidth="1"/>
    <col min="6149" max="6149" width="8.140625" style="7" customWidth="1"/>
    <col min="6150" max="6395" width="9.140625" style="7"/>
    <col min="6396" max="6396" width="10.7109375" style="7" customWidth="1"/>
    <col min="6397" max="6397" width="8.28515625" style="7" customWidth="1"/>
    <col min="6398" max="6398" width="8.42578125" style="7" customWidth="1"/>
    <col min="6399" max="6399" width="8.140625" style="7" customWidth="1"/>
    <col min="6400" max="6400" width="8.28515625" style="7" customWidth="1"/>
    <col min="6401" max="6401" width="9" style="7" customWidth="1"/>
    <col min="6402" max="6402" width="9.140625" style="7"/>
    <col min="6403" max="6403" width="8.140625" style="7" customWidth="1"/>
    <col min="6404" max="6404" width="8.28515625" style="7" customWidth="1"/>
    <col min="6405" max="6405" width="8.140625" style="7" customWidth="1"/>
    <col min="6406" max="6651" width="9.140625" style="7"/>
    <col min="6652" max="6652" width="10.7109375" style="7" customWidth="1"/>
    <col min="6653" max="6653" width="8.28515625" style="7" customWidth="1"/>
    <col min="6654" max="6654" width="8.42578125" style="7" customWidth="1"/>
    <col min="6655" max="6655" width="8.140625" style="7" customWidth="1"/>
    <col min="6656" max="6656" width="8.28515625" style="7" customWidth="1"/>
    <col min="6657" max="6657" width="9" style="7" customWidth="1"/>
    <col min="6658" max="6658" width="9.140625" style="7"/>
    <col min="6659" max="6659" width="8.140625" style="7" customWidth="1"/>
    <col min="6660" max="6660" width="8.28515625" style="7" customWidth="1"/>
    <col min="6661" max="6661" width="8.140625" style="7" customWidth="1"/>
    <col min="6662" max="6907" width="9.140625" style="7"/>
    <col min="6908" max="6908" width="10.7109375" style="7" customWidth="1"/>
    <col min="6909" max="6909" width="8.28515625" style="7" customWidth="1"/>
    <col min="6910" max="6910" width="8.42578125" style="7" customWidth="1"/>
    <col min="6911" max="6911" width="8.140625" style="7" customWidth="1"/>
    <col min="6912" max="6912" width="8.28515625" style="7" customWidth="1"/>
    <col min="6913" max="6913" width="9" style="7" customWidth="1"/>
    <col min="6914" max="6914" width="9.140625" style="7"/>
    <col min="6915" max="6915" width="8.140625" style="7" customWidth="1"/>
    <col min="6916" max="6916" width="8.28515625" style="7" customWidth="1"/>
    <col min="6917" max="6917" width="8.140625" style="7" customWidth="1"/>
    <col min="6918" max="7163" width="9.140625" style="7"/>
    <col min="7164" max="7164" width="10.7109375" style="7" customWidth="1"/>
    <col min="7165" max="7165" width="8.28515625" style="7" customWidth="1"/>
    <col min="7166" max="7166" width="8.42578125" style="7" customWidth="1"/>
    <col min="7167" max="7167" width="8.140625" style="7" customWidth="1"/>
    <col min="7168" max="7168" width="8.28515625" style="7" customWidth="1"/>
    <col min="7169" max="7169" width="9" style="7" customWidth="1"/>
    <col min="7170" max="7170" width="9.140625" style="7"/>
    <col min="7171" max="7171" width="8.140625" style="7" customWidth="1"/>
    <col min="7172" max="7172" width="8.28515625" style="7" customWidth="1"/>
    <col min="7173" max="7173" width="8.140625" style="7" customWidth="1"/>
    <col min="7174" max="7419" width="9.140625" style="7"/>
    <col min="7420" max="7420" width="10.7109375" style="7" customWidth="1"/>
    <col min="7421" max="7421" width="8.28515625" style="7" customWidth="1"/>
    <col min="7422" max="7422" width="8.42578125" style="7" customWidth="1"/>
    <col min="7423" max="7423" width="8.140625" style="7" customWidth="1"/>
    <col min="7424" max="7424" width="8.28515625" style="7" customWidth="1"/>
    <col min="7425" max="7425" width="9" style="7" customWidth="1"/>
    <col min="7426" max="7426" width="9.140625" style="7"/>
    <col min="7427" max="7427" width="8.140625" style="7" customWidth="1"/>
    <col min="7428" max="7428" width="8.28515625" style="7" customWidth="1"/>
    <col min="7429" max="7429" width="8.140625" style="7" customWidth="1"/>
    <col min="7430" max="7675" width="9.140625" style="7"/>
    <col min="7676" max="7676" width="10.7109375" style="7" customWidth="1"/>
    <col min="7677" max="7677" width="8.28515625" style="7" customWidth="1"/>
    <col min="7678" max="7678" width="8.42578125" style="7" customWidth="1"/>
    <col min="7679" max="7679" width="8.140625" style="7" customWidth="1"/>
    <col min="7680" max="7680" width="8.28515625" style="7" customWidth="1"/>
    <col min="7681" max="7681" width="9" style="7" customWidth="1"/>
    <col min="7682" max="7682" width="9.140625" style="7"/>
    <col min="7683" max="7683" width="8.140625" style="7" customWidth="1"/>
    <col min="7684" max="7684" width="8.28515625" style="7" customWidth="1"/>
    <col min="7685" max="7685" width="8.140625" style="7" customWidth="1"/>
    <col min="7686" max="7931" width="9.140625" style="7"/>
    <col min="7932" max="7932" width="10.7109375" style="7" customWidth="1"/>
    <col min="7933" max="7933" width="8.28515625" style="7" customWidth="1"/>
    <col min="7934" max="7934" width="8.42578125" style="7" customWidth="1"/>
    <col min="7935" max="7935" width="8.140625" style="7" customWidth="1"/>
    <col min="7936" max="7936" width="8.28515625" style="7" customWidth="1"/>
    <col min="7937" max="7937" width="9" style="7" customWidth="1"/>
    <col min="7938" max="7938" width="9.140625" style="7"/>
    <col min="7939" max="7939" width="8.140625" style="7" customWidth="1"/>
    <col min="7940" max="7940" width="8.28515625" style="7" customWidth="1"/>
    <col min="7941" max="7941" width="8.140625" style="7" customWidth="1"/>
    <col min="7942" max="8187" width="9.140625" style="7"/>
    <col min="8188" max="8188" width="10.7109375" style="7" customWidth="1"/>
    <col min="8189" max="8189" width="8.28515625" style="7" customWidth="1"/>
    <col min="8190" max="8190" width="8.42578125" style="7" customWidth="1"/>
    <col min="8191" max="8191" width="8.140625" style="7" customWidth="1"/>
    <col min="8192" max="8192" width="8.28515625" style="7" customWidth="1"/>
    <col min="8193" max="8193" width="9" style="7" customWidth="1"/>
    <col min="8194" max="8194" width="9.140625" style="7"/>
    <col min="8195" max="8195" width="8.140625" style="7" customWidth="1"/>
    <col min="8196" max="8196" width="8.28515625" style="7" customWidth="1"/>
    <col min="8197" max="8197" width="8.140625" style="7" customWidth="1"/>
    <col min="8198" max="8443" width="9.140625" style="7"/>
    <col min="8444" max="8444" width="10.7109375" style="7" customWidth="1"/>
    <col min="8445" max="8445" width="8.28515625" style="7" customWidth="1"/>
    <col min="8446" max="8446" width="8.42578125" style="7" customWidth="1"/>
    <col min="8447" max="8447" width="8.140625" style="7" customWidth="1"/>
    <col min="8448" max="8448" width="8.28515625" style="7" customWidth="1"/>
    <col min="8449" max="8449" width="9" style="7" customWidth="1"/>
    <col min="8450" max="8450" width="9.140625" style="7"/>
    <col min="8451" max="8451" width="8.140625" style="7" customWidth="1"/>
    <col min="8452" max="8452" width="8.28515625" style="7" customWidth="1"/>
    <col min="8453" max="8453" width="8.140625" style="7" customWidth="1"/>
    <col min="8454" max="8699" width="9.140625" style="7"/>
    <col min="8700" max="8700" width="10.7109375" style="7" customWidth="1"/>
    <col min="8701" max="8701" width="8.28515625" style="7" customWidth="1"/>
    <col min="8702" max="8702" width="8.42578125" style="7" customWidth="1"/>
    <col min="8703" max="8703" width="8.140625" style="7" customWidth="1"/>
    <col min="8704" max="8704" width="8.28515625" style="7" customWidth="1"/>
    <col min="8705" max="8705" width="9" style="7" customWidth="1"/>
    <col min="8706" max="8706" width="9.140625" style="7"/>
    <col min="8707" max="8707" width="8.140625" style="7" customWidth="1"/>
    <col min="8708" max="8708" width="8.28515625" style="7" customWidth="1"/>
    <col min="8709" max="8709" width="8.140625" style="7" customWidth="1"/>
    <col min="8710" max="8955" width="9.140625" style="7"/>
    <col min="8956" max="8956" width="10.7109375" style="7" customWidth="1"/>
    <col min="8957" max="8957" width="8.28515625" style="7" customWidth="1"/>
    <col min="8958" max="8958" width="8.42578125" style="7" customWidth="1"/>
    <col min="8959" max="8959" width="8.140625" style="7" customWidth="1"/>
    <col min="8960" max="8960" width="8.28515625" style="7" customWidth="1"/>
    <col min="8961" max="8961" width="9" style="7" customWidth="1"/>
    <col min="8962" max="8962" width="9.140625" style="7"/>
    <col min="8963" max="8963" width="8.140625" style="7" customWidth="1"/>
    <col min="8964" max="8964" width="8.28515625" style="7" customWidth="1"/>
    <col min="8965" max="8965" width="8.140625" style="7" customWidth="1"/>
    <col min="8966" max="9211" width="9.140625" style="7"/>
    <col min="9212" max="9212" width="10.7109375" style="7" customWidth="1"/>
    <col min="9213" max="9213" width="8.28515625" style="7" customWidth="1"/>
    <col min="9214" max="9214" width="8.42578125" style="7" customWidth="1"/>
    <col min="9215" max="9215" width="8.140625" style="7" customWidth="1"/>
    <col min="9216" max="9216" width="8.28515625" style="7" customWidth="1"/>
    <col min="9217" max="9217" width="9" style="7" customWidth="1"/>
    <col min="9218" max="9218" width="9.140625" style="7"/>
    <col min="9219" max="9219" width="8.140625" style="7" customWidth="1"/>
    <col min="9220" max="9220" width="8.28515625" style="7" customWidth="1"/>
    <col min="9221" max="9221" width="8.140625" style="7" customWidth="1"/>
    <col min="9222" max="9467" width="9.140625" style="7"/>
    <col min="9468" max="9468" width="10.7109375" style="7" customWidth="1"/>
    <col min="9469" max="9469" width="8.28515625" style="7" customWidth="1"/>
    <col min="9470" max="9470" width="8.42578125" style="7" customWidth="1"/>
    <col min="9471" max="9471" width="8.140625" style="7" customWidth="1"/>
    <col min="9472" max="9472" width="8.28515625" style="7" customWidth="1"/>
    <col min="9473" max="9473" width="9" style="7" customWidth="1"/>
    <col min="9474" max="9474" width="9.140625" style="7"/>
    <col min="9475" max="9475" width="8.140625" style="7" customWidth="1"/>
    <col min="9476" max="9476" width="8.28515625" style="7" customWidth="1"/>
    <col min="9477" max="9477" width="8.140625" style="7" customWidth="1"/>
    <col min="9478" max="9723" width="9.140625" style="7"/>
    <col min="9724" max="9724" width="10.7109375" style="7" customWidth="1"/>
    <col min="9725" max="9725" width="8.28515625" style="7" customWidth="1"/>
    <col min="9726" max="9726" width="8.42578125" style="7" customWidth="1"/>
    <col min="9727" max="9727" width="8.140625" style="7" customWidth="1"/>
    <col min="9728" max="9728" width="8.28515625" style="7" customWidth="1"/>
    <col min="9729" max="9729" width="9" style="7" customWidth="1"/>
    <col min="9730" max="9730" width="9.140625" style="7"/>
    <col min="9731" max="9731" width="8.140625" style="7" customWidth="1"/>
    <col min="9732" max="9732" width="8.28515625" style="7" customWidth="1"/>
    <col min="9733" max="9733" width="8.140625" style="7" customWidth="1"/>
    <col min="9734" max="9979" width="9.140625" style="7"/>
    <col min="9980" max="9980" width="10.7109375" style="7" customWidth="1"/>
    <col min="9981" max="9981" width="8.28515625" style="7" customWidth="1"/>
    <col min="9982" max="9982" width="8.42578125" style="7" customWidth="1"/>
    <col min="9983" max="9983" width="8.140625" style="7" customWidth="1"/>
    <col min="9984" max="9984" width="8.28515625" style="7" customWidth="1"/>
    <col min="9985" max="9985" width="9" style="7" customWidth="1"/>
    <col min="9986" max="9986" width="9.140625" style="7"/>
    <col min="9987" max="9987" width="8.140625" style="7" customWidth="1"/>
    <col min="9988" max="9988" width="8.28515625" style="7" customWidth="1"/>
    <col min="9989" max="9989" width="8.140625" style="7" customWidth="1"/>
    <col min="9990" max="10235" width="9.140625" style="7"/>
    <col min="10236" max="10236" width="10.7109375" style="7" customWidth="1"/>
    <col min="10237" max="10237" width="8.28515625" style="7" customWidth="1"/>
    <col min="10238" max="10238" width="8.42578125" style="7" customWidth="1"/>
    <col min="10239" max="10239" width="8.140625" style="7" customWidth="1"/>
    <col min="10240" max="10240" width="8.28515625" style="7" customWidth="1"/>
    <col min="10241" max="10241" width="9" style="7" customWidth="1"/>
    <col min="10242" max="10242" width="9.140625" style="7"/>
    <col min="10243" max="10243" width="8.140625" style="7" customWidth="1"/>
    <col min="10244" max="10244" width="8.28515625" style="7" customWidth="1"/>
    <col min="10245" max="10245" width="8.140625" style="7" customWidth="1"/>
    <col min="10246" max="10491" width="9.140625" style="7"/>
    <col min="10492" max="10492" width="10.7109375" style="7" customWidth="1"/>
    <col min="10493" max="10493" width="8.28515625" style="7" customWidth="1"/>
    <col min="10494" max="10494" width="8.42578125" style="7" customWidth="1"/>
    <col min="10495" max="10495" width="8.140625" style="7" customWidth="1"/>
    <col min="10496" max="10496" width="8.28515625" style="7" customWidth="1"/>
    <col min="10497" max="10497" width="9" style="7" customWidth="1"/>
    <col min="10498" max="10498" width="9.140625" style="7"/>
    <col min="10499" max="10499" width="8.140625" style="7" customWidth="1"/>
    <col min="10500" max="10500" width="8.28515625" style="7" customWidth="1"/>
    <col min="10501" max="10501" width="8.140625" style="7" customWidth="1"/>
    <col min="10502" max="10747" width="9.140625" style="7"/>
    <col min="10748" max="10748" width="10.7109375" style="7" customWidth="1"/>
    <col min="10749" max="10749" width="8.28515625" style="7" customWidth="1"/>
    <col min="10750" max="10750" width="8.42578125" style="7" customWidth="1"/>
    <col min="10751" max="10751" width="8.140625" style="7" customWidth="1"/>
    <col min="10752" max="10752" width="8.28515625" style="7" customWidth="1"/>
    <col min="10753" max="10753" width="9" style="7" customWidth="1"/>
    <col min="10754" max="10754" width="9.140625" style="7"/>
    <col min="10755" max="10755" width="8.140625" style="7" customWidth="1"/>
    <col min="10756" max="10756" width="8.28515625" style="7" customWidth="1"/>
    <col min="10757" max="10757" width="8.140625" style="7" customWidth="1"/>
    <col min="10758" max="11003" width="9.140625" style="7"/>
    <col min="11004" max="11004" width="10.7109375" style="7" customWidth="1"/>
    <col min="11005" max="11005" width="8.28515625" style="7" customWidth="1"/>
    <col min="11006" max="11006" width="8.42578125" style="7" customWidth="1"/>
    <col min="11007" max="11007" width="8.140625" style="7" customWidth="1"/>
    <col min="11008" max="11008" width="8.28515625" style="7" customWidth="1"/>
    <col min="11009" max="11009" width="9" style="7" customWidth="1"/>
    <col min="11010" max="11010" width="9.140625" style="7"/>
    <col min="11011" max="11011" width="8.140625" style="7" customWidth="1"/>
    <col min="11012" max="11012" width="8.28515625" style="7" customWidth="1"/>
    <col min="11013" max="11013" width="8.140625" style="7" customWidth="1"/>
    <col min="11014" max="11259" width="9.140625" style="7"/>
    <col min="11260" max="11260" width="10.7109375" style="7" customWidth="1"/>
    <col min="11261" max="11261" width="8.28515625" style="7" customWidth="1"/>
    <col min="11262" max="11262" width="8.42578125" style="7" customWidth="1"/>
    <col min="11263" max="11263" width="8.140625" style="7" customWidth="1"/>
    <col min="11264" max="11264" width="8.28515625" style="7" customWidth="1"/>
    <col min="11265" max="11265" width="9" style="7" customWidth="1"/>
    <col min="11266" max="11266" width="9.140625" style="7"/>
    <col min="11267" max="11267" width="8.140625" style="7" customWidth="1"/>
    <col min="11268" max="11268" width="8.28515625" style="7" customWidth="1"/>
    <col min="11269" max="11269" width="8.140625" style="7" customWidth="1"/>
    <col min="11270" max="11515" width="9.140625" style="7"/>
    <col min="11516" max="11516" width="10.7109375" style="7" customWidth="1"/>
    <col min="11517" max="11517" width="8.28515625" style="7" customWidth="1"/>
    <col min="11518" max="11518" width="8.42578125" style="7" customWidth="1"/>
    <col min="11519" max="11519" width="8.140625" style="7" customWidth="1"/>
    <col min="11520" max="11520" width="8.28515625" style="7" customWidth="1"/>
    <col min="11521" max="11521" width="9" style="7" customWidth="1"/>
    <col min="11522" max="11522" width="9.140625" style="7"/>
    <col min="11523" max="11523" width="8.140625" style="7" customWidth="1"/>
    <col min="11524" max="11524" width="8.28515625" style="7" customWidth="1"/>
    <col min="11525" max="11525" width="8.140625" style="7" customWidth="1"/>
    <col min="11526" max="11771" width="9.140625" style="7"/>
    <col min="11772" max="11772" width="10.7109375" style="7" customWidth="1"/>
    <col min="11773" max="11773" width="8.28515625" style="7" customWidth="1"/>
    <col min="11774" max="11774" width="8.42578125" style="7" customWidth="1"/>
    <col min="11775" max="11775" width="8.140625" style="7" customWidth="1"/>
    <col min="11776" max="11776" width="8.28515625" style="7" customWidth="1"/>
    <col min="11777" max="11777" width="9" style="7" customWidth="1"/>
    <col min="11778" max="11778" width="9.140625" style="7"/>
    <col min="11779" max="11779" width="8.140625" style="7" customWidth="1"/>
    <col min="11780" max="11780" width="8.28515625" style="7" customWidth="1"/>
    <col min="11781" max="11781" width="8.140625" style="7" customWidth="1"/>
    <col min="11782" max="12027" width="9.140625" style="7"/>
    <col min="12028" max="12028" width="10.7109375" style="7" customWidth="1"/>
    <col min="12029" max="12029" width="8.28515625" style="7" customWidth="1"/>
    <col min="12030" max="12030" width="8.42578125" style="7" customWidth="1"/>
    <col min="12031" max="12031" width="8.140625" style="7" customWidth="1"/>
    <col min="12032" max="12032" width="8.28515625" style="7" customWidth="1"/>
    <col min="12033" max="12033" width="9" style="7" customWidth="1"/>
    <col min="12034" max="12034" width="9.140625" style="7"/>
    <col min="12035" max="12035" width="8.140625" style="7" customWidth="1"/>
    <col min="12036" max="12036" width="8.28515625" style="7" customWidth="1"/>
    <col min="12037" max="12037" width="8.140625" style="7" customWidth="1"/>
    <col min="12038" max="12283" width="9.140625" style="7"/>
    <col min="12284" max="12284" width="10.7109375" style="7" customWidth="1"/>
    <col min="12285" max="12285" width="8.28515625" style="7" customWidth="1"/>
    <col min="12286" max="12286" width="8.42578125" style="7" customWidth="1"/>
    <col min="12287" max="12287" width="8.140625" style="7" customWidth="1"/>
    <col min="12288" max="12288" width="8.28515625" style="7" customWidth="1"/>
    <col min="12289" max="12289" width="9" style="7" customWidth="1"/>
    <col min="12290" max="12290" width="9.140625" style="7"/>
    <col min="12291" max="12291" width="8.140625" style="7" customWidth="1"/>
    <col min="12292" max="12292" width="8.28515625" style="7" customWidth="1"/>
    <col min="12293" max="12293" width="8.140625" style="7" customWidth="1"/>
    <col min="12294" max="12539" width="9.140625" style="7"/>
    <col min="12540" max="12540" width="10.7109375" style="7" customWidth="1"/>
    <col min="12541" max="12541" width="8.28515625" style="7" customWidth="1"/>
    <col min="12542" max="12542" width="8.42578125" style="7" customWidth="1"/>
    <col min="12543" max="12543" width="8.140625" style="7" customWidth="1"/>
    <col min="12544" max="12544" width="8.28515625" style="7" customWidth="1"/>
    <col min="12545" max="12545" width="9" style="7" customWidth="1"/>
    <col min="12546" max="12546" width="9.140625" style="7"/>
    <col min="12547" max="12547" width="8.140625" style="7" customWidth="1"/>
    <col min="12548" max="12548" width="8.28515625" style="7" customWidth="1"/>
    <col min="12549" max="12549" width="8.140625" style="7" customWidth="1"/>
    <col min="12550" max="12795" width="9.140625" style="7"/>
    <col min="12796" max="12796" width="10.7109375" style="7" customWidth="1"/>
    <col min="12797" max="12797" width="8.28515625" style="7" customWidth="1"/>
    <col min="12798" max="12798" width="8.42578125" style="7" customWidth="1"/>
    <col min="12799" max="12799" width="8.140625" style="7" customWidth="1"/>
    <col min="12800" max="12800" width="8.28515625" style="7" customWidth="1"/>
    <col min="12801" max="12801" width="9" style="7" customWidth="1"/>
    <col min="12802" max="12802" width="9.140625" style="7"/>
    <col min="12803" max="12803" width="8.140625" style="7" customWidth="1"/>
    <col min="12804" max="12804" width="8.28515625" style="7" customWidth="1"/>
    <col min="12805" max="12805" width="8.140625" style="7" customWidth="1"/>
    <col min="12806" max="13051" width="9.140625" style="7"/>
    <col min="13052" max="13052" width="10.7109375" style="7" customWidth="1"/>
    <col min="13053" max="13053" width="8.28515625" style="7" customWidth="1"/>
    <col min="13054" max="13054" width="8.42578125" style="7" customWidth="1"/>
    <col min="13055" max="13055" width="8.140625" style="7" customWidth="1"/>
    <col min="13056" max="13056" width="8.28515625" style="7" customWidth="1"/>
    <col min="13057" max="13057" width="9" style="7" customWidth="1"/>
    <col min="13058" max="13058" width="9.140625" style="7"/>
    <col min="13059" max="13059" width="8.140625" style="7" customWidth="1"/>
    <col min="13060" max="13060" width="8.28515625" style="7" customWidth="1"/>
    <col min="13061" max="13061" width="8.140625" style="7" customWidth="1"/>
    <col min="13062" max="13307" width="9.140625" style="7"/>
    <col min="13308" max="13308" width="10.7109375" style="7" customWidth="1"/>
    <col min="13309" max="13309" width="8.28515625" style="7" customWidth="1"/>
    <col min="13310" max="13310" width="8.42578125" style="7" customWidth="1"/>
    <col min="13311" max="13311" width="8.140625" style="7" customWidth="1"/>
    <col min="13312" max="13312" width="8.28515625" style="7" customWidth="1"/>
    <col min="13313" max="13313" width="9" style="7" customWidth="1"/>
    <col min="13314" max="13314" width="9.140625" style="7"/>
    <col min="13315" max="13315" width="8.140625" style="7" customWidth="1"/>
    <col min="13316" max="13316" width="8.28515625" style="7" customWidth="1"/>
    <col min="13317" max="13317" width="8.140625" style="7" customWidth="1"/>
    <col min="13318" max="13563" width="9.140625" style="7"/>
    <col min="13564" max="13564" width="10.7109375" style="7" customWidth="1"/>
    <col min="13565" max="13565" width="8.28515625" style="7" customWidth="1"/>
    <col min="13566" max="13566" width="8.42578125" style="7" customWidth="1"/>
    <col min="13567" max="13567" width="8.140625" style="7" customWidth="1"/>
    <col min="13568" max="13568" width="8.28515625" style="7" customWidth="1"/>
    <col min="13569" max="13569" width="9" style="7" customWidth="1"/>
    <col min="13570" max="13570" width="9.140625" style="7"/>
    <col min="13571" max="13571" width="8.140625" style="7" customWidth="1"/>
    <col min="13572" max="13572" width="8.28515625" style="7" customWidth="1"/>
    <col min="13573" max="13573" width="8.140625" style="7" customWidth="1"/>
    <col min="13574" max="13819" width="9.140625" style="7"/>
    <col min="13820" max="13820" width="10.7109375" style="7" customWidth="1"/>
    <col min="13821" max="13821" width="8.28515625" style="7" customWidth="1"/>
    <col min="13822" max="13822" width="8.42578125" style="7" customWidth="1"/>
    <col min="13823" max="13823" width="8.140625" style="7" customWidth="1"/>
    <col min="13824" max="13824" width="8.28515625" style="7" customWidth="1"/>
    <col min="13825" max="13825" width="9" style="7" customWidth="1"/>
    <col min="13826" max="13826" width="9.140625" style="7"/>
    <col min="13827" max="13827" width="8.140625" style="7" customWidth="1"/>
    <col min="13828" max="13828" width="8.28515625" style="7" customWidth="1"/>
    <col min="13829" max="13829" width="8.140625" style="7" customWidth="1"/>
    <col min="13830" max="14075" width="9.140625" style="7"/>
    <col min="14076" max="14076" width="10.7109375" style="7" customWidth="1"/>
    <col min="14077" max="14077" width="8.28515625" style="7" customWidth="1"/>
    <col min="14078" max="14078" width="8.42578125" style="7" customWidth="1"/>
    <col min="14079" max="14079" width="8.140625" style="7" customWidth="1"/>
    <col min="14080" max="14080" width="8.28515625" style="7" customWidth="1"/>
    <col min="14081" max="14081" width="9" style="7" customWidth="1"/>
    <col min="14082" max="14082" width="9.140625" style="7"/>
    <col min="14083" max="14083" width="8.140625" style="7" customWidth="1"/>
    <col min="14084" max="14084" width="8.28515625" style="7" customWidth="1"/>
    <col min="14085" max="14085" width="8.140625" style="7" customWidth="1"/>
    <col min="14086" max="14331" width="9.140625" style="7"/>
    <col min="14332" max="14332" width="10.7109375" style="7" customWidth="1"/>
    <col min="14333" max="14333" width="8.28515625" style="7" customWidth="1"/>
    <col min="14334" max="14334" width="8.42578125" style="7" customWidth="1"/>
    <col min="14335" max="14335" width="8.140625" style="7" customWidth="1"/>
    <col min="14336" max="14336" width="8.28515625" style="7" customWidth="1"/>
    <col min="14337" max="14337" width="9" style="7" customWidth="1"/>
    <col min="14338" max="14338" width="9.140625" style="7"/>
    <col min="14339" max="14339" width="8.140625" style="7" customWidth="1"/>
    <col min="14340" max="14340" width="8.28515625" style="7" customWidth="1"/>
    <col min="14341" max="14341" width="8.140625" style="7" customWidth="1"/>
    <col min="14342" max="14587" width="9.140625" style="7"/>
    <col min="14588" max="14588" width="10.7109375" style="7" customWidth="1"/>
    <col min="14589" max="14589" width="8.28515625" style="7" customWidth="1"/>
    <col min="14590" max="14590" width="8.42578125" style="7" customWidth="1"/>
    <col min="14591" max="14591" width="8.140625" style="7" customWidth="1"/>
    <col min="14592" max="14592" width="8.28515625" style="7" customWidth="1"/>
    <col min="14593" max="14593" width="9" style="7" customWidth="1"/>
    <col min="14594" max="14594" width="9.140625" style="7"/>
    <col min="14595" max="14595" width="8.140625" style="7" customWidth="1"/>
    <col min="14596" max="14596" width="8.28515625" style="7" customWidth="1"/>
    <col min="14597" max="14597" width="8.140625" style="7" customWidth="1"/>
    <col min="14598" max="14843" width="9.140625" style="7"/>
    <col min="14844" max="14844" width="10.7109375" style="7" customWidth="1"/>
    <col min="14845" max="14845" width="8.28515625" style="7" customWidth="1"/>
    <col min="14846" max="14846" width="8.42578125" style="7" customWidth="1"/>
    <col min="14847" max="14847" width="8.140625" style="7" customWidth="1"/>
    <col min="14848" max="14848" width="8.28515625" style="7" customWidth="1"/>
    <col min="14849" max="14849" width="9" style="7" customWidth="1"/>
    <col min="14850" max="14850" width="9.140625" style="7"/>
    <col min="14851" max="14851" width="8.140625" style="7" customWidth="1"/>
    <col min="14852" max="14852" width="8.28515625" style="7" customWidth="1"/>
    <col min="14853" max="14853" width="8.140625" style="7" customWidth="1"/>
    <col min="14854" max="15099" width="9.140625" style="7"/>
    <col min="15100" max="15100" width="10.7109375" style="7" customWidth="1"/>
    <col min="15101" max="15101" width="8.28515625" style="7" customWidth="1"/>
    <col min="15102" max="15102" width="8.42578125" style="7" customWidth="1"/>
    <col min="15103" max="15103" width="8.140625" style="7" customWidth="1"/>
    <col min="15104" max="15104" width="8.28515625" style="7" customWidth="1"/>
    <col min="15105" max="15105" width="9" style="7" customWidth="1"/>
    <col min="15106" max="15106" width="9.140625" style="7"/>
    <col min="15107" max="15107" width="8.140625" style="7" customWidth="1"/>
    <col min="15108" max="15108" width="8.28515625" style="7" customWidth="1"/>
    <col min="15109" max="15109" width="8.140625" style="7" customWidth="1"/>
    <col min="15110" max="15355" width="9.140625" style="7"/>
    <col min="15356" max="15356" width="10.7109375" style="7" customWidth="1"/>
    <col min="15357" max="15357" width="8.28515625" style="7" customWidth="1"/>
    <col min="15358" max="15358" width="8.42578125" style="7" customWidth="1"/>
    <col min="15359" max="15359" width="8.140625" style="7" customWidth="1"/>
    <col min="15360" max="15360" width="8.28515625" style="7" customWidth="1"/>
    <col min="15361" max="15361" width="9" style="7" customWidth="1"/>
    <col min="15362" max="15362" width="9.140625" style="7"/>
    <col min="15363" max="15363" width="8.140625" style="7" customWidth="1"/>
    <col min="15364" max="15364" width="8.28515625" style="7" customWidth="1"/>
    <col min="15365" max="15365" width="8.140625" style="7" customWidth="1"/>
    <col min="15366" max="15611" width="9.140625" style="7"/>
    <col min="15612" max="15612" width="10.7109375" style="7" customWidth="1"/>
    <col min="15613" max="15613" width="8.28515625" style="7" customWidth="1"/>
    <col min="15614" max="15614" width="8.42578125" style="7" customWidth="1"/>
    <col min="15615" max="15615" width="8.140625" style="7" customWidth="1"/>
    <col min="15616" max="15616" width="8.28515625" style="7" customWidth="1"/>
    <col min="15617" max="15617" width="9" style="7" customWidth="1"/>
    <col min="15618" max="15618" width="9.140625" style="7"/>
    <col min="15619" max="15619" width="8.140625" style="7" customWidth="1"/>
    <col min="15620" max="15620" width="8.28515625" style="7" customWidth="1"/>
    <col min="15621" max="15621" width="8.140625" style="7" customWidth="1"/>
    <col min="15622" max="15867" width="9.140625" style="7"/>
    <col min="15868" max="15868" width="10.7109375" style="7" customWidth="1"/>
    <col min="15869" max="15869" width="8.28515625" style="7" customWidth="1"/>
    <col min="15870" max="15870" width="8.42578125" style="7" customWidth="1"/>
    <col min="15871" max="15871" width="8.140625" style="7" customWidth="1"/>
    <col min="15872" max="15872" width="8.28515625" style="7" customWidth="1"/>
    <col min="15873" max="15873" width="9" style="7" customWidth="1"/>
    <col min="15874" max="15874" width="9.140625" style="7"/>
    <col min="15875" max="15875" width="8.140625" style="7" customWidth="1"/>
    <col min="15876" max="15876" width="8.28515625" style="7" customWidth="1"/>
    <col min="15877" max="15877" width="8.140625" style="7" customWidth="1"/>
    <col min="15878" max="16123" width="9.140625" style="7"/>
    <col min="16124" max="16124" width="10.7109375" style="7" customWidth="1"/>
    <col min="16125" max="16125" width="8.28515625" style="7" customWidth="1"/>
    <col min="16126" max="16126" width="8.42578125" style="7" customWidth="1"/>
    <col min="16127" max="16127" width="8.140625" style="7" customWidth="1"/>
    <col min="16128" max="16128" width="8.28515625" style="7" customWidth="1"/>
    <col min="16129" max="16129" width="9" style="7" customWidth="1"/>
    <col min="16130" max="16130" width="9.140625" style="7"/>
    <col min="16131" max="16131" width="8.140625" style="7" customWidth="1"/>
    <col min="16132" max="16132" width="8.28515625" style="7" customWidth="1"/>
    <col min="16133" max="16133" width="8.140625" style="7" customWidth="1"/>
    <col min="16134" max="16384" width="9.140625" style="7"/>
  </cols>
  <sheetData>
    <row r="2" spans="1:6" ht="21">
      <c r="A2" s="1501" t="s">
        <v>907</v>
      </c>
      <c r="B2" s="862"/>
      <c r="C2" s="862"/>
      <c r="D2" s="862"/>
      <c r="E2" s="862"/>
    </row>
    <row r="3" spans="1:6" ht="21">
      <c r="A3" s="1501" t="s">
        <v>908</v>
      </c>
      <c r="B3" s="862"/>
      <c r="C3" s="862"/>
      <c r="D3" s="862"/>
      <c r="E3" s="862"/>
    </row>
    <row r="4" spans="1:6">
      <c r="A4" s="1502"/>
      <c r="B4" s="1503"/>
      <c r="C4" s="1503"/>
      <c r="D4" s="1503"/>
      <c r="E4" s="1503"/>
    </row>
    <row r="5" spans="1:6">
      <c r="A5" s="1402" t="s">
        <v>48</v>
      </c>
      <c r="B5" s="1504" t="s">
        <v>160</v>
      </c>
      <c r="C5" s="1505"/>
      <c r="D5" s="1505"/>
      <c r="E5" s="1505"/>
      <c r="F5" s="1506"/>
    </row>
    <row r="6" spans="1:6">
      <c r="A6" s="1267">
        <v>4.0999999999999996</v>
      </c>
      <c r="B6" s="10" t="s">
        <v>909</v>
      </c>
      <c r="C6" s="1267"/>
      <c r="D6" s="10"/>
      <c r="E6" s="1267"/>
      <c r="F6" s="10"/>
    </row>
    <row r="7" spans="1:6">
      <c r="A7" s="1267">
        <v>4.2</v>
      </c>
      <c r="B7" s="10" t="s">
        <v>910</v>
      </c>
      <c r="C7" s="1267"/>
      <c r="D7" s="10"/>
      <c r="E7" s="1267"/>
      <c r="F7" s="10"/>
    </row>
    <row r="8" spans="1:6">
      <c r="A8" s="1267">
        <v>4.3</v>
      </c>
      <c r="B8" s="10" t="s">
        <v>911</v>
      </c>
      <c r="C8" s="1267"/>
      <c r="D8" s="10"/>
      <c r="E8" s="1267"/>
      <c r="F8" s="10"/>
    </row>
    <row r="9" spans="1:6">
      <c r="A9" s="1267">
        <v>4.4000000000000004</v>
      </c>
      <c r="B9" s="10" t="s">
        <v>912</v>
      </c>
      <c r="C9" s="1267"/>
      <c r="D9" s="10"/>
      <c r="E9" s="1267"/>
      <c r="F9" s="10"/>
    </row>
    <row r="10" spans="1:6">
      <c r="A10" s="1267">
        <v>4.5</v>
      </c>
      <c r="B10" s="10" t="s">
        <v>913</v>
      </c>
      <c r="C10" s="1267"/>
      <c r="D10" s="10"/>
      <c r="E10" s="1267"/>
      <c r="F10" s="10"/>
    </row>
    <row r="11" spans="1:6">
      <c r="A11" s="1267">
        <v>4.5999999999999996</v>
      </c>
      <c r="B11" s="10" t="s">
        <v>914</v>
      </c>
      <c r="C11" s="1267"/>
      <c r="D11" s="10"/>
      <c r="E11" s="1267"/>
      <c r="F11" s="10"/>
    </row>
    <row r="12" spans="1:6">
      <c r="A12" s="1267">
        <v>4.7</v>
      </c>
      <c r="B12" s="10" t="s">
        <v>915</v>
      </c>
      <c r="C12" s="1267"/>
      <c r="D12" s="10"/>
      <c r="E12" s="1267"/>
      <c r="F12" s="10"/>
    </row>
    <row r="13" spans="1:6">
      <c r="A13" s="1267">
        <v>4.8</v>
      </c>
      <c r="B13" s="10" t="s">
        <v>916</v>
      </c>
      <c r="C13" s="1267"/>
      <c r="D13" s="10"/>
      <c r="E13" s="1267"/>
      <c r="F13" s="10"/>
    </row>
    <row r="14" spans="1:6">
      <c r="A14" s="1267">
        <v>4.9000000000000004</v>
      </c>
      <c r="B14" s="10" t="s">
        <v>917</v>
      </c>
      <c r="C14" s="1267"/>
      <c r="D14" s="10"/>
      <c r="E14" s="1267"/>
      <c r="F14" s="10"/>
    </row>
    <row r="15" spans="1:6">
      <c r="A15" s="1267">
        <v>4.0999999999999996</v>
      </c>
      <c r="B15" s="10" t="s">
        <v>918</v>
      </c>
      <c r="C15" s="1267"/>
      <c r="D15" s="10"/>
      <c r="E15" s="1267"/>
      <c r="F15" s="10"/>
    </row>
    <row r="16" spans="1:6">
      <c r="A16" s="1267">
        <v>4.1100000000000003</v>
      </c>
      <c r="B16" s="10" t="s">
        <v>919</v>
      </c>
      <c r="C16" s="1267"/>
      <c r="D16" s="10"/>
      <c r="E16" s="1267"/>
      <c r="F16" s="10"/>
    </row>
    <row r="17" spans="1:9">
      <c r="A17" s="1267">
        <v>4.12</v>
      </c>
      <c r="B17" s="10" t="s">
        <v>920</v>
      </c>
      <c r="C17" s="1267"/>
      <c r="D17" s="10"/>
      <c r="E17" s="1267"/>
      <c r="F17" s="10"/>
    </row>
    <row r="18" spans="1:9">
      <c r="A18" s="1267">
        <v>4.13</v>
      </c>
      <c r="B18" s="7" t="s">
        <v>921</v>
      </c>
      <c r="C18" s="1267"/>
      <c r="D18" s="10"/>
      <c r="E18" s="1267"/>
      <c r="F18" s="10"/>
    </row>
    <row r="19" spans="1:9">
      <c r="A19" s="1267">
        <v>4.1399999999999997</v>
      </c>
      <c r="B19" s="10" t="s">
        <v>922</v>
      </c>
      <c r="C19" s="1267"/>
      <c r="D19" s="10"/>
      <c r="E19" s="1267"/>
      <c r="F19" s="10"/>
    </row>
    <row r="20" spans="1:9">
      <c r="A20" s="1272">
        <v>4.1500000000000004</v>
      </c>
      <c r="B20" s="1273" t="s">
        <v>923</v>
      </c>
      <c r="C20" s="1272"/>
      <c r="D20" s="1273"/>
      <c r="E20" s="1272"/>
      <c r="F20" s="1273"/>
    </row>
    <row r="21" spans="1:9">
      <c r="A21" s="7"/>
      <c r="B21" s="7"/>
      <c r="E21" s="7"/>
      <c r="F21" s="7"/>
    </row>
    <row r="22" spans="1:9" s="1507" customFormat="1">
      <c r="A22" s="992" t="s">
        <v>924</v>
      </c>
      <c r="B22" s="992"/>
      <c r="C22" s="12"/>
      <c r="D22" s="12"/>
      <c r="E22" s="1400"/>
      <c r="F22" s="1400"/>
    </row>
    <row r="23" spans="1:9">
      <c r="A23" s="1254" t="s">
        <v>3</v>
      </c>
      <c r="B23" s="992"/>
      <c r="C23" s="12"/>
      <c r="D23" s="12"/>
      <c r="E23" s="1400"/>
      <c r="F23" s="1400"/>
    </row>
    <row r="24" spans="1:9" ht="51">
      <c r="A24" s="1508" t="s">
        <v>840</v>
      </c>
      <c r="B24" s="1509" t="s">
        <v>925</v>
      </c>
      <c r="C24" s="1509" t="s">
        <v>926</v>
      </c>
      <c r="D24" s="1509" t="s">
        <v>927</v>
      </c>
      <c r="E24" s="1510" t="s">
        <v>928</v>
      </c>
      <c r="F24" s="1511"/>
      <c r="G24" s="1512"/>
      <c r="H24" s="1512"/>
      <c r="I24" s="1512"/>
    </row>
    <row r="25" spans="1:9">
      <c r="A25" s="1513" t="s">
        <v>929</v>
      </c>
      <c r="B25" s="1514" t="s">
        <v>930</v>
      </c>
      <c r="C25" s="1515">
        <v>13.5</v>
      </c>
      <c r="D25" s="862" t="s">
        <v>930</v>
      </c>
      <c r="E25" s="1516">
        <v>0</v>
      </c>
      <c r="F25" s="1511"/>
      <c r="G25" s="1512"/>
      <c r="H25" s="1512"/>
      <c r="I25" s="1512"/>
    </row>
    <row r="26" spans="1:9">
      <c r="A26" s="1513" t="s">
        <v>931</v>
      </c>
      <c r="B26" s="1514" t="s">
        <v>930</v>
      </c>
      <c r="C26" s="1517">
        <v>15.571428571428571</v>
      </c>
      <c r="D26" s="862" t="s">
        <v>930</v>
      </c>
      <c r="E26" s="1518">
        <v>0</v>
      </c>
      <c r="F26" s="1511"/>
      <c r="G26" s="1512"/>
      <c r="H26" s="1512"/>
      <c r="I26" s="1512"/>
    </row>
    <row r="27" spans="1:9">
      <c r="A27" s="1513" t="s">
        <v>932</v>
      </c>
      <c r="B27" s="1514" t="s">
        <v>930</v>
      </c>
      <c r="C27" s="1517">
        <v>14.789473684210526</v>
      </c>
      <c r="D27" s="862" t="s">
        <v>930</v>
      </c>
      <c r="E27" s="1518">
        <v>0</v>
      </c>
      <c r="F27" s="1511"/>
      <c r="G27" s="1512"/>
      <c r="H27" s="1512"/>
      <c r="I27" s="1512"/>
    </row>
    <row r="28" spans="1:9">
      <c r="A28" s="1513" t="s">
        <v>933</v>
      </c>
      <c r="B28" s="1514" t="s">
        <v>930</v>
      </c>
      <c r="C28" s="1517">
        <v>16.241379310344829</v>
      </c>
      <c r="D28" s="862" t="s">
        <v>930</v>
      </c>
      <c r="E28" s="1518">
        <v>0</v>
      </c>
      <c r="F28" s="1511"/>
      <c r="G28" s="1512"/>
      <c r="H28" s="1512"/>
      <c r="I28" s="1512"/>
    </row>
    <row r="29" spans="1:9">
      <c r="A29" s="1513" t="s">
        <v>934</v>
      </c>
      <c r="B29" s="1514" t="s">
        <v>930</v>
      </c>
      <c r="C29" s="1517">
        <v>16.793103448275861</v>
      </c>
      <c r="D29" s="862" t="s">
        <v>930</v>
      </c>
      <c r="E29" s="1518">
        <v>0</v>
      </c>
      <c r="F29" s="1511"/>
      <c r="G29" s="1512"/>
      <c r="H29" s="1512"/>
      <c r="I29" s="1512"/>
    </row>
    <row r="30" spans="1:9">
      <c r="A30" s="1513" t="s">
        <v>935</v>
      </c>
      <c r="B30" s="1514" t="s">
        <v>930</v>
      </c>
      <c r="C30" s="1517">
        <v>16</v>
      </c>
      <c r="D30" s="862" t="s">
        <v>930</v>
      </c>
      <c r="E30" s="1518">
        <v>0</v>
      </c>
      <c r="F30" s="1511"/>
      <c r="G30" s="1512"/>
      <c r="H30" s="1512"/>
      <c r="I30" s="1512"/>
    </row>
    <row r="31" spans="1:9">
      <c r="A31" s="1513" t="s">
        <v>936</v>
      </c>
      <c r="B31" s="1514" t="s">
        <v>930</v>
      </c>
      <c r="C31" s="1517">
        <v>17.434782608695652</v>
      </c>
      <c r="D31" s="862" t="s">
        <v>930</v>
      </c>
      <c r="E31" s="1518">
        <v>0</v>
      </c>
      <c r="F31" s="1511"/>
      <c r="G31" s="1512"/>
      <c r="H31" s="1512"/>
      <c r="I31" s="1512"/>
    </row>
    <row r="32" spans="1:9">
      <c r="A32" s="1513" t="s">
        <v>937</v>
      </c>
      <c r="B32" s="1514" t="s">
        <v>930</v>
      </c>
      <c r="C32" s="1517">
        <v>28.870129870129869</v>
      </c>
      <c r="D32" s="862" t="s">
        <v>930</v>
      </c>
      <c r="E32" s="1518">
        <v>0</v>
      </c>
      <c r="F32" s="1511"/>
      <c r="G32" s="1512"/>
      <c r="H32" s="1512"/>
      <c r="I32" s="1512"/>
    </row>
    <row r="33" spans="1:6">
      <c r="A33" s="1513" t="s">
        <v>938</v>
      </c>
      <c r="B33" s="1514" t="s">
        <v>930</v>
      </c>
      <c r="C33" s="1517">
        <v>19.79032258064516</v>
      </c>
      <c r="D33" s="862" t="s">
        <v>930</v>
      </c>
      <c r="E33" s="1518">
        <v>0</v>
      </c>
    </row>
    <row r="34" spans="1:6">
      <c r="A34" s="1513" t="s">
        <v>939</v>
      </c>
      <c r="B34" s="1514" t="s">
        <v>930</v>
      </c>
      <c r="C34" s="1519">
        <v>19.399999999999999</v>
      </c>
      <c r="D34" s="862" t="s">
        <v>930</v>
      </c>
      <c r="E34" s="1518">
        <v>0</v>
      </c>
    </row>
    <row r="35" spans="1:6">
      <c r="A35" s="1513" t="s">
        <v>940</v>
      </c>
      <c r="B35" s="1514" t="s">
        <v>930</v>
      </c>
      <c r="C35" s="1517">
        <v>19.612756264236904</v>
      </c>
      <c r="D35" s="862" t="s">
        <v>930</v>
      </c>
      <c r="E35" s="1518">
        <v>0</v>
      </c>
    </row>
    <row r="36" spans="1:6">
      <c r="A36" s="1513" t="s">
        <v>941</v>
      </c>
      <c r="B36" s="1514" t="s">
        <v>930</v>
      </c>
      <c r="C36" s="1517">
        <v>18.345360824742269</v>
      </c>
      <c r="D36" s="862" t="s">
        <v>930</v>
      </c>
      <c r="E36" s="1518">
        <v>0</v>
      </c>
    </row>
    <row r="37" spans="1:6">
      <c r="A37" s="1513" t="s">
        <v>942</v>
      </c>
      <c r="B37" s="1514" t="s">
        <v>930</v>
      </c>
      <c r="C37" s="1517">
        <v>17.504151838671412</v>
      </c>
      <c r="D37" s="862" t="s">
        <v>930</v>
      </c>
      <c r="E37" s="1518">
        <v>5.3266467877473573</v>
      </c>
    </row>
    <row r="38" spans="1:6">
      <c r="A38" s="1513" t="s">
        <v>943</v>
      </c>
      <c r="B38" s="1514">
        <v>23.461436170212767</v>
      </c>
      <c r="C38" s="1517">
        <v>18.729299363057326</v>
      </c>
      <c r="D38" s="1517">
        <v>1.2526595744680851</v>
      </c>
      <c r="E38" s="1518">
        <v>10.41206144079805</v>
      </c>
      <c r="F38" s="7"/>
    </row>
    <row r="39" spans="1:6">
      <c r="A39" s="1513" t="s">
        <v>944</v>
      </c>
      <c r="B39" s="1514" t="s">
        <v>930</v>
      </c>
      <c r="C39" s="1517">
        <v>17.066614420062695</v>
      </c>
      <c r="D39" s="1520" t="s">
        <v>930</v>
      </c>
      <c r="E39" s="1518">
        <v>11.383569821371172</v>
      </c>
      <c r="F39" s="7"/>
    </row>
    <row r="40" spans="1:6">
      <c r="A40" s="1513" t="s">
        <v>945</v>
      </c>
      <c r="B40" s="1514">
        <v>27.265968586387434</v>
      </c>
      <c r="C40" s="1517">
        <v>15.686144578313254</v>
      </c>
      <c r="D40" s="1517">
        <v>1.7382198952879582</v>
      </c>
      <c r="E40" s="1518">
        <v>12.719382464764392</v>
      </c>
      <c r="F40" s="7"/>
    </row>
    <row r="41" spans="1:6">
      <c r="A41" s="1513" t="s">
        <v>946</v>
      </c>
      <c r="B41" s="1514">
        <v>26.751951431049438</v>
      </c>
      <c r="C41" s="1517">
        <v>11.754954268292684</v>
      </c>
      <c r="D41" s="1517">
        <v>2.2758022549869903</v>
      </c>
      <c r="E41" s="1518">
        <v>13.905008915545469</v>
      </c>
      <c r="F41" s="7"/>
    </row>
    <row r="42" spans="1:6">
      <c r="A42" s="1513" t="s">
        <v>947</v>
      </c>
      <c r="B42" s="1514">
        <v>26.473183584280356</v>
      </c>
      <c r="C42" s="1517">
        <v>15.250928571009037</v>
      </c>
      <c r="D42" s="1517">
        <v>1.7358407693682372</v>
      </c>
      <c r="E42" s="1518">
        <v>13.820186432778986</v>
      </c>
      <c r="F42" s="7"/>
    </row>
    <row r="43" spans="1:6">
      <c r="A43" s="1513" t="s">
        <v>948</v>
      </c>
      <c r="B43" s="1514">
        <v>27.282284563296034</v>
      </c>
      <c r="C43" s="1517">
        <v>15.265200883749381</v>
      </c>
      <c r="D43" s="1517">
        <v>1.787220801813324</v>
      </c>
      <c r="E43" s="1518">
        <v>14.552819819070534</v>
      </c>
      <c r="F43" s="7"/>
    </row>
    <row r="44" spans="1:6">
      <c r="A44" s="1513" t="s">
        <v>949</v>
      </c>
      <c r="B44" s="1514">
        <v>27.804717378715058</v>
      </c>
      <c r="C44" s="1517">
        <v>15.333349959986553</v>
      </c>
      <c r="D44" s="1517">
        <v>1.8133491670948234</v>
      </c>
      <c r="E44" s="1518">
        <v>16.241456337815986</v>
      </c>
      <c r="F44" s="7"/>
    </row>
    <row r="45" spans="1:6">
      <c r="A45" s="1513" t="s">
        <v>950</v>
      </c>
      <c r="B45" s="1514">
        <v>25.223584905660378</v>
      </c>
      <c r="C45" s="1517">
        <v>15.050379960596679</v>
      </c>
      <c r="D45" s="1517">
        <v>1.6759433962264152</v>
      </c>
      <c r="E45" s="1518">
        <v>20.166810038523394</v>
      </c>
      <c r="F45" s="7"/>
    </row>
    <row r="46" spans="1:6">
      <c r="A46" s="1513" t="s">
        <v>951</v>
      </c>
      <c r="B46" s="1514">
        <v>25.675521046178996</v>
      </c>
      <c r="C46" s="1517">
        <v>15.102884615384616</v>
      </c>
      <c r="D46" s="1517">
        <v>1.7000408663669799</v>
      </c>
      <c r="E46" s="1518">
        <v>21.000190997644363</v>
      </c>
      <c r="F46" s="7"/>
    </row>
    <row r="47" spans="1:6">
      <c r="A47" s="1513" t="s">
        <v>952</v>
      </c>
      <c r="B47" s="1514">
        <v>11.493657008613939</v>
      </c>
      <c r="C47" s="1517">
        <v>15.449894736842106</v>
      </c>
      <c r="D47" s="1517">
        <v>0.74393108848864531</v>
      </c>
      <c r="E47" s="1518">
        <v>24.284955101039692</v>
      </c>
      <c r="F47" s="7"/>
    </row>
    <row r="48" spans="1:6">
      <c r="A48" s="1513" t="s">
        <v>953</v>
      </c>
      <c r="B48" s="1514">
        <v>25.150841536995873</v>
      </c>
      <c r="C48" s="1517">
        <v>15.511163337250293</v>
      </c>
      <c r="D48" s="1517">
        <v>1.6214671324229915</v>
      </c>
      <c r="E48" s="1518">
        <v>24.731060606060606</v>
      </c>
      <c r="F48" s="7"/>
    </row>
    <row r="49" spans="1:6">
      <c r="A49" s="1513" t="s">
        <v>954</v>
      </c>
      <c r="B49" s="1514">
        <v>25.643835616438356</v>
      </c>
      <c r="C49" s="1517">
        <v>15.631149028861863</v>
      </c>
      <c r="D49" s="1517">
        <v>1.6405598570577724</v>
      </c>
      <c r="E49" s="1518">
        <v>24.077945001858044</v>
      </c>
      <c r="F49" s="7"/>
    </row>
    <row r="50" spans="1:6">
      <c r="A50" s="1513" t="s">
        <v>955</v>
      </c>
      <c r="B50" s="1514">
        <v>25.539434724091521</v>
      </c>
      <c r="C50" s="1517">
        <v>16.443500866551126</v>
      </c>
      <c r="D50" s="1517">
        <v>1.5531628532974429</v>
      </c>
      <c r="E50" s="1518">
        <v>24.328882049768652</v>
      </c>
      <c r="F50" s="7"/>
    </row>
    <row r="51" spans="1:6">
      <c r="A51" s="1513" t="s">
        <v>956</v>
      </c>
      <c r="B51" s="1514">
        <v>25.484512717199699</v>
      </c>
      <c r="C51" s="1517">
        <v>15.822232645403377</v>
      </c>
      <c r="D51" s="1517">
        <v>1.6106774112314279</v>
      </c>
      <c r="E51" s="1518">
        <v>22.540736568543167</v>
      </c>
      <c r="F51" s="7"/>
    </row>
    <row r="52" spans="1:6">
      <c r="A52" s="1513" t="s">
        <v>957</v>
      </c>
      <c r="B52" s="1514">
        <v>25.224926085967706</v>
      </c>
      <c r="C52" s="1517">
        <v>15.876610363584312</v>
      </c>
      <c r="D52" s="1517">
        <v>1.5888105526495337</v>
      </c>
      <c r="E52" s="1518">
        <v>23.280199073155778</v>
      </c>
      <c r="F52" s="7"/>
    </row>
    <row r="53" spans="1:6">
      <c r="A53" s="1513" t="s">
        <v>958</v>
      </c>
      <c r="B53" s="1514">
        <v>24.933292781832929</v>
      </c>
      <c r="C53" s="1517">
        <v>15.922698433251327</v>
      </c>
      <c r="D53" s="1517">
        <v>1.5658961881589619</v>
      </c>
      <c r="E53" s="1518">
        <v>25.09778728318059</v>
      </c>
      <c r="F53" s="7"/>
    </row>
    <row r="54" spans="1:6">
      <c r="A54" s="1513" t="s">
        <v>959</v>
      </c>
      <c r="B54" s="1514">
        <v>25.074515648286141</v>
      </c>
      <c r="C54" s="1517">
        <v>15.593141797961074</v>
      </c>
      <c r="D54" s="1517">
        <v>1.6080476900149032</v>
      </c>
      <c r="E54" s="1518">
        <v>25.67979197622585</v>
      </c>
      <c r="F54" s="7"/>
    </row>
    <row r="55" spans="1:6">
      <c r="A55" s="1513" t="s">
        <v>960</v>
      </c>
      <c r="B55" s="1514">
        <v>25.149612105901308</v>
      </c>
      <c r="C55" s="1517">
        <v>15.349140517497075</v>
      </c>
      <c r="D55" s="1517">
        <v>1.6385029557343813</v>
      </c>
      <c r="E55" s="1518">
        <v>26.732045704187936</v>
      </c>
      <c r="F55" s="7"/>
    </row>
    <row r="56" spans="1:6">
      <c r="A56" s="1513" t="s">
        <v>961</v>
      </c>
      <c r="B56" s="1514">
        <v>24.63104073890813</v>
      </c>
      <c r="C56" s="1517">
        <v>15.241681975913451</v>
      </c>
      <c r="D56" s="1517">
        <v>1.6160316674913409</v>
      </c>
      <c r="E56" s="1518">
        <v>27.473918225769729</v>
      </c>
      <c r="F56" s="7"/>
    </row>
    <row r="57" spans="1:6">
      <c r="A57" s="1513" t="s">
        <v>962</v>
      </c>
      <c r="B57" s="1514">
        <v>23.975554205891285</v>
      </c>
      <c r="C57" s="1517">
        <v>14.654570765661253</v>
      </c>
      <c r="D57" s="1517">
        <v>1.6360461585180686</v>
      </c>
      <c r="E57" s="1518">
        <v>29.523188286479673</v>
      </c>
      <c r="F57" s="7"/>
    </row>
    <row r="58" spans="1:6">
      <c r="A58" s="1513" t="s">
        <v>963</v>
      </c>
      <c r="B58" s="1514">
        <v>23.892852026930239</v>
      </c>
      <c r="C58" s="1517">
        <v>14.559706703910615</v>
      </c>
      <c r="D58" s="1517">
        <v>1.641025641025641</v>
      </c>
      <c r="E58" s="1518">
        <v>30.822082064318089</v>
      </c>
      <c r="F58" s="7"/>
    </row>
    <row r="59" spans="1:6">
      <c r="A59" s="1513" t="s">
        <v>964</v>
      </c>
      <c r="B59" s="1514">
        <v>23.885725688439535</v>
      </c>
      <c r="C59" s="1517">
        <v>14.585621445978878</v>
      </c>
      <c r="D59" s="1517">
        <v>1.6376213915125715</v>
      </c>
      <c r="E59" s="1518">
        <v>32.49697854067692</v>
      </c>
      <c r="F59" s="7"/>
    </row>
    <row r="60" spans="1:6">
      <c r="A60" s="1513" t="s">
        <v>965</v>
      </c>
      <c r="B60" s="1514">
        <v>23.516792235985186</v>
      </c>
      <c r="C60" s="1517">
        <v>14.317033351473217</v>
      </c>
      <c r="D60" s="1517">
        <v>1.6425743838590219</v>
      </c>
      <c r="E60" s="1518">
        <v>32.407145960034747</v>
      </c>
      <c r="F60" s="7"/>
    </row>
    <row r="61" spans="1:6">
      <c r="A61" s="1513" t="s">
        <v>966</v>
      </c>
      <c r="B61" s="1514">
        <v>22.667379679144386</v>
      </c>
      <c r="C61" s="1517">
        <v>13.828186167899087</v>
      </c>
      <c r="D61" s="1517">
        <v>1.6392156862745098</v>
      </c>
      <c r="E61" s="1518">
        <v>33.428748178205566</v>
      </c>
      <c r="F61" s="7"/>
    </row>
    <row r="62" spans="1:6">
      <c r="A62" s="1513" t="s">
        <v>967</v>
      </c>
      <c r="B62" s="1514">
        <v>22.674540682414698</v>
      </c>
      <c r="C62" s="1517">
        <v>13.761133042454464</v>
      </c>
      <c r="D62" s="1517">
        <v>1.6477233824032866</v>
      </c>
      <c r="E62" s="1518">
        <v>34.173137994031109</v>
      </c>
      <c r="F62" s="7"/>
    </row>
    <row r="63" spans="1:6">
      <c r="A63" s="1513" t="s">
        <v>968</v>
      </c>
      <c r="B63" s="1514">
        <v>22.745635093845483</v>
      </c>
      <c r="C63" s="1517">
        <v>13.853582347467766</v>
      </c>
      <c r="D63" s="1517">
        <v>1.6418594500218244</v>
      </c>
      <c r="E63" s="1518">
        <v>35.351490349787227</v>
      </c>
      <c r="F63" s="7"/>
    </row>
    <row r="64" spans="1:6">
      <c r="A64" s="1513" t="s">
        <v>969</v>
      </c>
      <c r="B64" s="1514">
        <v>22.640191288075684</v>
      </c>
      <c r="C64" s="1517">
        <v>14.333969591259132</v>
      </c>
      <c r="D64" s="1517">
        <v>1.5794781162282983</v>
      </c>
      <c r="E64" s="1518">
        <v>35.999375505106165</v>
      </c>
      <c r="F64" s="7"/>
    </row>
    <row r="65" spans="1:18">
      <c r="A65" s="1513" t="s">
        <v>970</v>
      </c>
      <c r="B65" s="1514">
        <v>22.772186642268984</v>
      </c>
      <c r="C65" s="1517">
        <v>14.165296572657139</v>
      </c>
      <c r="D65" s="1517">
        <v>1.607603944291959</v>
      </c>
      <c r="E65" s="1518">
        <v>36.591670014731484</v>
      </c>
      <c r="F65" s="7"/>
    </row>
    <row r="66" spans="1:18">
      <c r="A66" s="1513" t="s">
        <v>971</v>
      </c>
      <c r="B66" s="1514">
        <v>22.85930151105774</v>
      </c>
      <c r="C66" s="1517">
        <v>14.506445672191528</v>
      </c>
      <c r="D66" s="1517">
        <v>1.5758030621435004</v>
      </c>
      <c r="E66" s="1518">
        <v>39.442199682182519</v>
      </c>
      <c r="F66" s="7"/>
    </row>
    <row r="67" spans="1:18">
      <c r="A67" s="1513" t="s">
        <v>972</v>
      </c>
      <c r="B67" s="1514">
        <v>22.476052809097041</v>
      </c>
      <c r="C67" s="1517">
        <v>14.371433852979235</v>
      </c>
      <c r="D67" s="1517">
        <v>1.5639394815457262</v>
      </c>
      <c r="E67" s="1518">
        <v>41.017604637402783</v>
      </c>
      <c r="F67" s="7"/>
    </row>
    <row r="68" spans="1:18">
      <c r="A68" s="1513" t="s">
        <v>973</v>
      </c>
      <c r="B68" s="1514">
        <v>22.403508771929825</v>
      </c>
      <c r="C68" s="1517">
        <v>14.151940895052382</v>
      </c>
      <c r="D68" s="1517">
        <v>1.5830696960981689</v>
      </c>
      <c r="E68" s="1518">
        <v>43.122328202626548</v>
      </c>
      <c r="F68" s="7"/>
    </row>
    <row r="69" spans="1:18">
      <c r="A69" s="1513" t="s">
        <v>974</v>
      </c>
      <c r="B69" s="1514">
        <v>22.360272820704477</v>
      </c>
      <c r="C69" s="1517">
        <v>13.992165575304023</v>
      </c>
      <c r="D69" s="1517">
        <v>1.5980566196393535</v>
      </c>
      <c r="E69" s="1518">
        <v>45.767209032182585</v>
      </c>
      <c r="F69" s="7"/>
    </row>
    <row r="70" spans="1:18">
      <c r="A70" s="1513" t="s">
        <v>975</v>
      </c>
      <c r="B70" s="1514">
        <v>22.14945268361582</v>
      </c>
      <c r="C70" s="1517">
        <v>13.408988884138521</v>
      </c>
      <c r="D70" s="1517">
        <v>1.6518361581920904</v>
      </c>
      <c r="E70" s="1518">
        <v>49.32983671370895</v>
      </c>
    </row>
    <row r="71" spans="1:18">
      <c r="A71" s="1513" t="s">
        <v>976</v>
      </c>
      <c r="B71" s="1514">
        <v>22.234196891191711</v>
      </c>
      <c r="C71" s="1517">
        <v>13.546167201557321</v>
      </c>
      <c r="D71" s="1517">
        <v>1.6413644214162348</v>
      </c>
      <c r="E71" s="1518">
        <v>51.167893984588616</v>
      </c>
    </row>
    <row r="72" spans="1:18">
      <c r="A72" s="1513" t="s">
        <v>977</v>
      </c>
      <c r="B72" s="1514">
        <v>22.133053101140945</v>
      </c>
      <c r="C72" s="1517">
        <v>13.293744847485574</v>
      </c>
      <c r="D72" s="1517">
        <v>1.6649223642446598</v>
      </c>
      <c r="E72" s="1518">
        <v>53.502839092265653</v>
      </c>
    </row>
    <row r="73" spans="1:18">
      <c r="A73" s="1513" t="s">
        <v>978</v>
      </c>
      <c r="B73" s="1521">
        <v>23.5</v>
      </c>
      <c r="C73" s="1517">
        <v>13.625080290528189</v>
      </c>
      <c r="D73" s="1517">
        <v>1.4718202312559086</v>
      </c>
      <c r="E73" s="1518">
        <v>57.184923012206355</v>
      </c>
    </row>
    <row r="74" spans="1:18">
      <c r="A74" s="1513" t="s">
        <v>979</v>
      </c>
      <c r="B74" s="1522">
        <v>24.2</v>
      </c>
      <c r="C74" s="1523">
        <v>14.309444335362262</v>
      </c>
      <c r="D74" s="1523">
        <v>1.6558562952125497</v>
      </c>
      <c r="E74" s="1524">
        <v>56.608304289360298</v>
      </c>
    </row>
    <row r="75" spans="1:18">
      <c r="A75" s="2" t="s">
        <v>980</v>
      </c>
      <c r="I75" s="1"/>
      <c r="J75" s="1"/>
      <c r="K75" s="1"/>
      <c r="L75" s="1"/>
      <c r="M75" s="1"/>
      <c r="N75" s="1"/>
      <c r="O75" s="1"/>
      <c r="P75" s="1"/>
      <c r="Q75" s="1"/>
      <c r="R75" s="1"/>
    </row>
    <row r="76" spans="1:18">
      <c r="B76" s="1525"/>
      <c r="C76" s="10"/>
      <c r="D76" s="10"/>
      <c r="E76" s="13"/>
      <c r="I76" s="1"/>
      <c r="J76" s="1"/>
      <c r="K76" s="1"/>
      <c r="L76" s="1"/>
      <c r="M76" s="1"/>
      <c r="N76" s="1"/>
      <c r="O76" s="1"/>
      <c r="P76" s="1"/>
      <c r="Q76" s="1"/>
      <c r="R76" s="1"/>
    </row>
    <row r="77" spans="1:18">
      <c r="A77" s="992" t="s">
        <v>981</v>
      </c>
      <c r="B77" s="992"/>
      <c r="C77" s="12"/>
      <c r="D77" s="1400"/>
      <c r="E77" s="1400"/>
      <c r="F77" s="1400"/>
      <c r="I77" s="1"/>
      <c r="J77" s="1"/>
      <c r="K77" s="1"/>
      <c r="L77" s="1"/>
      <c r="M77" s="1"/>
      <c r="N77" s="1"/>
      <c r="O77" s="1"/>
      <c r="P77" s="1"/>
      <c r="Q77" s="1"/>
      <c r="R77" s="1"/>
    </row>
    <row r="78" spans="1:18">
      <c r="A78" s="1186" t="s">
        <v>3</v>
      </c>
      <c r="B78" s="1441"/>
      <c r="D78" s="3"/>
      <c r="I78" s="1"/>
      <c r="J78" s="1"/>
      <c r="K78" s="1"/>
      <c r="L78" s="1"/>
      <c r="M78" s="1"/>
      <c r="N78" s="1"/>
      <c r="O78" s="1"/>
      <c r="P78" s="1"/>
      <c r="Q78" s="1"/>
      <c r="R78" s="1"/>
    </row>
    <row r="79" spans="1:18">
      <c r="A79" s="1508" t="s">
        <v>840</v>
      </c>
      <c r="B79" s="1509" t="s">
        <v>982</v>
      </c>
      <c r="C79" s="1509" t="s">
        <v>983</v>
      </c>
      <c r="D79" s="1510" t="s">
        <v>984</v>
      </c>
      <c r="E79" s="1511"/>
      <c r="I79" s="1526"/>
      <c r="J79" s="1"/>
      <c r="K79" s="1"/>
      <c r="L79" s="1"/>
      <c r="M79" s="1527"/>
      <c r="N79" s="1528"/>
      <c r="O79" s="1529"/>
      <c r="P79" s="1"/>
      <c r="Q79" s="1"/>
      <c r="R79" s="4"/>
    </row>
    <row r="80" spans="1:18">
      <c r="A80" s="1513" t="s">
        <v>929</v>
      </c>
      <c r="B80" s="1401">
        <v>3</v>
      </c>
      <c r="C80" s="7">
        <v>3</v>
      </c>
      <c r="D80" s="1518">
        <v>0</v>
      </c>
      <c r="E80" s="1511"/>
      <c r="I80" s="1526"/>
      <c r="J80" s="1"/>
      <c r="K80" s="1"/>
      <c r="L80" s="1"/>
      <c r="M80" s="1530"/>
      <c r="N80" s="981"/>
      <c r="O80" s="1531"/>
      <c r="P80" s="1"/>
      <c r="Q80" s="1"/>
      <c r="R80" s="4"/>
    </row>
    <row r="81" spans="1:18">
      <c r="A81" s="1513" t="s">
        <v>931</v>
      </c>
      <c r="B81" s="1401">
        <v>3</v>
      </c>
      <c r="C81" s="7">
        <v>3</v>
      </c>
      <c r="D81" s="1518">
        <v>0</v>
      </c>
      <c r="E81" s="1511"/>
      <c r="I81" s="1"/>
      <c r="J81" s="1"/>
      <c r="K81" s="1"/>
      <c r="L81" s="1"/>
      <c r="M81" s="1527"/>
      <c r="N81" s="4"/>
      <c r="O81" s="1529"/>
      <c r="P81" s="1"/>
      <c r="Q81" s="1"/>
      <c r="R81" s="4"/>
    </row>
    <row r="82" spans="1:18">
      <c r="A82" s="1513" t="s">
        <v>932</v>
      </c>
      <c r="B82" s="1401">
        <v>3</v>
      </c>
      <c r="C82" s="7">
        <v>3</v>
      </c>
      <c r="D82" s="1518">
        <v>0</v>
      </c>
      <c r="E82" s="1511"/>
      <c r="I82" s="1"/>
      <c r="J82" s="1"/>
      <c r="K82" s="1"/>
      <c r="L82" s="1"/>
      <c r="M82" s="1527"/>
      <c r="N82" s="4"/>
      <c r="O82" s="1529"/>
      <c r="P82" s="1"/>
      <c r="Q82" s="1"/>
      <c r="R82" s="4"/>
    </row>
    <row r="83" spans="1:18">
      <c r="A83" s="1513" t="s">
        <v>933</v>
      </c>
      <c r="B83" s="1401">
        <v>5</v>
      </c>
      <c r="C83" s="7">
        <v>5</v>
      </c>
      <c r="D83" s="1518">
        <v>0</v>
      </c>
      <c r="E83" s="1511"/>
      <c r="I83" s="1532"/>
      <c r="J83" s="1"/>
      <c r="K83" s="1"/>
      <c r="L83" s="1"/>
      <c r="M83" s="1530"/>
      <c r="N83" s="4"/>
      <c r="O83" s="1529"/>
      <c r="P83" s="1"/>
      <c r="Q83" s="1"/>
      <c r="R83" s="4"/>
    </row>
    <row r="84" spans="1:18">
      <c r="A84" s="1513" t="s">
        <v>934</v>
      </c>
      <c r="B84" s="1401">
        <v>5</v>
      </c>
      <c r="C84" s="7">
        <v>5</v>
      </c>
      <c r="D84" s="1518">
        <v>0</v>
      </c>
      <c r="E84" s="1511"/>
      <c r="I84" s="1532"/>
      <c r="J84" s="1"/>
      <c r="K84" s="1"/>
      <c r="L84" s="1"/>
      <c r="M84" s="1530"/>
      <c r="N84" s="4"/>
      <c r="O84" s="4"/>
      <c r="P84" s="1"/>
      <c r="Q84" s="1"/>
      <c r="R84" s="4"/>
    </row>
    <row r="85" spans="1:18">
      <c r="A85" s="1513" t="s">
        <v>935</v>
      </c>
      <c r="B85" s="1401">
        <v>5</v>
      </c>
      <c r="C85" s="7">
        <v>5</v>
      </c>
      <c r="D85" s="1518">
        <v>0</v>
      </c>
      <c r="E85" s="1511"/>
      <c r="I85" s="1532"/>
      <c r="J85" s="1"/>
      <c r="K85" s="1"/>
      <c r="L85" s="1"/>
      <c r="M85" s="1530"/>
      <c r="N85" s="4"/>
      <c r="O85" s="4"/>
      <c r="P85" s="1"/>
      <c r="Q85" s="1"/>
      <c r="R85" s="4"/>
    </row>
    <row r="86" spans="1:18">
      <c r="A86" s="1513" t="s">
        <v>936</v>
      </c>
      <c r="B86" s="1401">
        <v>5</v>
      </c>
      <c r="C86" s="7">
        <v>5</v>
      </c>
      <c r="D86" s="1518">
        <v>0</v>
      </c>
      <c r="E86" s="1511"/>
      <c r="F86" s="7"/>
      <c r="I86" s="1"/>
      <c r="J86" s="1"/>
      <c r="K86" s="1"/>
      <c r="L86" s="1"/>
      <c r="M86" s="1527"/>
      <c r="N86" s="4"/>
      <c r="O86" s="4"/>
      <c r="P86" s="1"/>
      <c r="Q86" s="1"/>
      <c r="R86" s="4"/>
    </row>
    <row r="87" spans="1:18">
      <c r="A87" s="1513" t="s">
        <v>937</v>
      </c>
      <c r="B87" s="1401">
        <v>9</v>
      </c>
      <c r="C87" s="7">
        <v>9</v>
      </c>
      <c r="D87" s="1518">
        <v>0</v>
      </c>
      <c r="E87" s="1511"/>
      <c r="F87" s="7"/>
      <c r="I87" s="1"/>
      <c r="J87" s="1"/>
      <c r="K87" s="1"/>
      <c r="L87" s="1"/>
      <c r="M87" s="1530"/>
      <c r="N87" s="4"/>
      <c r="O87" s="4"/>
      <c r="P87" s="1"/>
      <c r="Q87" s="1"/>
      <c r="R87" s="4"/>
    </row>
    <row r="88" spans="1:18">
      <c r="A88" s="1513" t="s">
        <v>938</v>
      </c>
      <c r="B88" s="1401">
        <v>21</v>
      </c>
      <c r="C88" s="7">
        <v>21</v>
      </c>
      <c r="D88" s="1518">
        <v>0</v>
      </c>
      <c r="F88" s="7"/>
      <c r="I88" s="1"/>
      <c r="J88" s="1"/>
      <c r="K88" s="1"/>
      <c r="L88" s="1527"/>
      <c r="M88" s="1530"/>
      <c r="N88" s="4"/>
      <c r="O88" s="4"/>
      <c r="P88" s="1"/>
      <c r="Q88" s="1"/>
      <c r="R88" s="1533"/>
    </row>
    <row r="89" spans="1:18">
      <c r="A89" s="1513" t="s">
        <v>939</v>
      </c>
      <c r="B89" s="1401">
        <v>25</v>
      </c>
      <c r="C89" s="7">
        <v>25</v>
      </c>
      <c r="D89" s="1518">
        <v>0</v>
      </c>
      <c r="F89" s="7"/>
      <c r="I89" s="1"/>
      <c r="J89" s="1"/>
      <c r="K89" s="1"/>
      <c r="L89" s="1"/>
      <c r="M89" s="1530"/>
      <c r="N89" s="4"/>
      <c r="O89" s="4"/>
      <c r="P89" s="1"/>
      <c r="Q89" s="1"/>
      <c r="R89" s="4"/>
    </row>
    <row r="90" spans="1:18">
      <c r="A90" s="1513" t="s">
        <v>940</v>
      </c>
      <c r="B90" s="1534">
        <v>25</v>
      </c>
      <c r="C90" s="1535">
        <v>25</v>
      </c>
      <c r="D90" s="1536">
        <v>0</v>
      </c>
      <c r="F90" s="7"/>
      <c r="I90" s="1"/>
      <c r="J90" s="1"/>
      <c r="K90" s="1"/>
      <c r="L90" s="1"/>
      <c r="M90" s="1530"/>
      <c r="N90" s="4"/>
      <c r="O90" s="4"/>
      <c r="P90" s="1"/>
      <c r="Q90" s="1"/>
      <c r="R90" s="4"/>
    </row>
    <row r="91" spans="1:18">
      <c r="A91" s="1513" t="s">
        <v>941</v>
      </c>
      <c r="B91" s="1534">
        <v>29</v>
      </c>
      <c r="C91" s="1535">
        <v>29</v>
      </c>
      <c r="D91" s="1536">
        <v>0</v>
      </c>
      <c r="F91" s="7"/>
      <c r="I91" s="1"/>
      <c r="J91" s="1"/>
      <c r="K91" s="1"/>
      <c r="L91" s="1"/>
      <c r="M91" s="1530"/>
      <c r="N91" s="4"/>
      <c r="O91" s="4"/>
      <c r="P91" s="1"/>
      <c r="Q91" s="1"/>
      <c r="R91" s="4"/>
    </row>
    <row r="92" spans="1:18">
      <c r="A92" s="1513" t="s">
        <v>942</v>
      </c>
      <c r="B92" s="1534">
        <v>33</v>
      </c>
      <c r="C92" s="1535">
        <v>33</v>
      </c>
      <c r="D92" s="1536">
        <v>0</v>
      </c>
      <c r="F92" s="7"/>
      <c r="I92" s="1"/>
      <c r="J92" s="1"/>
      <c r="K92" s="1"/>
      <c r="L92" s="1"/>
      <c r="M92" s="1530"/>
      <c r="N92" s="4"/>
      <c r="O92" s="4"/>
      <c r="P92" s="1"/>
      <c r="Q92" s="1"/>
      <c r="R92" s="4"/>
    </row>
    <row r="93" spans="1:18">
      <c r="A93" s="1513" t="s">
        <v>943</v>
      </c>
      <c r="B93" s="1537">
        <v>61</v>
      </c>
      <c r="C93" s="1535">
        <v>54</v>
      </c>
      <c r="D93" s="1536">
        <v>7</v>
      </c>
      <c r="E93" s="1538"/>
      <c r="F93" s="7"/>
      <c r="I93" s="1"/>
      <c r="J93" s="1"/>
      <c r="K93" s="1"/>
      <c r="L93" s="1"/>
      <c r="M93" s="1530"/>
      <c r="N93" s="4"/>
      <c r="O93" s="4"/>
      <c r="P93" s="1"/>
      <c r="Q93" s="1"/>
      <c r="R93" s="4"/>
    </row>
    <row r="94" spans="1:18">
      <c r="A94" s="1513" t="s">
        <v>944</v>
      </c>
      <c r="B94" s="1537">
        <v>73</v>
      </c>
      <c r="C94" s="1535">
        <v>64</v>
      </c>
      <c r="D94" s="977">
        <v>9</v>
      </c>
      <c r="F94" s="7"/>
      <c r="I94" s="1"/>
      <c r="J94" s="1"/>
      <c r="K94" s="1"/>
      <c r="L94" s="1"/>
      <c r="M94" s="1530"/>
      <c r="N94" s="4"/>
      <c r="O94" s="4"/>
      <c r="P94" s="1"/>
      <c r="Q94" s="1"/>
      <c r="R94" s="4"/>
    </row>
    <row r="95" spans="1:18">
      <c r="A95" s="1513" t="s">
        <v>945</v>
      </c>
      <c r="B95" s="1539">
        <v>89</v>
      </c>
      <c r="C95" s="7">
        <v>77</v>
      </c>
      <c r="D95" s="909">
        <v>12</v>
      </c>
      <c r="F95" s="7"/>
      <c r="I95" s="1"/>
      <c r="J95" s="1"/>
      <c r="K95" s="1"/>
      <c r="L95" s="1"/>
      <c r="M95" s="1530"/>
      <c r="N95" s="4"/>
      <c r="O95" s="4"/>
      <c r="P95" s="1"/>
      <c r="Q95" s="1"/>
      <c r="R95" s="4"/>
    </row>
    <row r="96" spans="1:18">
      <c r="A96" s="1513" t="s">
        <v>946</v>
      </c>
      <c r="B96" s="1539">
        <v>107</v>
      </c>
      <c r="C96" s="7">
        <v>93</v>
      </c>
      <c r="D96" s="909">
        <v>14</v>
      </c>
      <c r="F96" s="7"/>
      <c r="I96" s="1"/>
      <c r="J96" s="1"/>
      <c r="K96" s="1"/>
      <c r="L96" s="1"/>
      <c r="M96" s="1530"/>
      <c r="N96" s="4"/>
      <c r="O96" s="4"/>
      <c r="P96" s="1"/>
      <c r="Q96" s="1"/>
      <c r="R96" s="16"/>
    </row>
    <row r="97" spans="1:18">
      <c r="A97" s="1513" t="s">
        <v>947</v>
      </c>
      <c r="B97" s="1539">
        <v>109.70674773626229</v>
      </c>
      <c r="C97" s="1540">
        <v>93.706747736262287</v>
      </c>
      <c r="D97" s="909">
        <v>16</v>
      </c>
      <c r="F97" s="7"/>
      <c r="I97" s="1"/>
      <c r="J97" s="1"/>
      <c r="K97" s="1"/>
      <c r="L97" s="1"/>
      <c r="M97" s="1530"/>
      <c r="N97" s="4"/>
      <c r="O97" s="4"/>
      <c r="P97" s="1"/>
      <c r="Q97" s="1"/>
      <c r="R97" s="4"/>
    </row>
    <row r="98" spans="1:18">
      <c r="A98" s="1513" t="s">
        <v>948</v>
      </c>
      <c r="B98" s="1539">
        <v>129.32082430644692</v>
      </c>
      <c r="C98" s="1540">
        <v>108.32082430644694</v>
      </c>
      <c r="D98" s="909">
        <v>21</v>
      </c>
      <c r="F98" s="7"/>
      <c r="I98" s="1"/>
      <c r="J98" s="1"/>
      <c r="K98" s="1"/>
      <c r="L98" s="1"/>
      <c r="M98" s="1530"/>
      <c r="N98" s="4"/>
      <c r="O98" s="4"/>
      <c r="P98" s="1"/>
      <c r="Q98" s="1"/>
      <c r="R98" s="4"/>
    </row>
    <row r="99" spans="1:18">
      <c r="A99" s="1513" t="s">
        <v>949</v>
      </c>
      <c r="B99" s="1539">
        <v>145.93490087663201</v>
      </c>
      <c r="C99" s="1540">
        <v>122.93490087663162</v>
      </c>
      <c r="D99" s="909">
        <v>23</v>
      </c>
      <c r="F99" s="7"/>
      <c r="I99" s="1"/>
      <c r="J99" s="1"/>
      <c r="K99" s="1"/>
      <c r="L99" s="1"/>
      <c r="M99" s="1530"/>
      <c r="N99" s="4"/>
      <c r="O99" s="4"/>
      <c r="P99" s="1"/>
      <c r="Q99" s="1"/>
      <c r="R99" s="4"/>
    </row>
    <row r="100" spans="1:18">
      <c r="A100" s="1513" t="s">
        <v>950</v>
      </c>
      <c r="B100" s="1539">
        <v>145</v>
      </c>
      <c r="C100" s="7">
        <v>122</v>
      </c>
      <c r="D100" s="909">
        <v>23</v>
      </c>
      <c r="F100" s="7"/>
      <c r="I100" s="1"/>
      <c r="J100" s="1"/>
      <c r="K100" s="1"/>
      <c r="L100" s="1"/>
      <c r="M100" s="1530"/>
      <c r="N100" s="4"/>
      <c r="O100" s="4"/>
      <c r="P100" s="1"/>
      <c r="Q100" s="1"/>
      <c r="R100" s="4"/>
    </row>
    <row r="101" spans="1:18">
      <c r="A101" s="1513" t="s">
        <v>951</v>
      </c>
      <c r="B101" s="1539">
        <v>176</v>
      </c>
      <c r="C101" s="7">
        <v>137</v>
      </c>
      <c r="D101" s="909">
        <v>39</v>
      </c>
      <c r="F101" s="7"/>
      <c r="I101" s="1"/>
      <c r="J101" s="1"/>
      <c r="K101" s="1"/>
      <c r="L101" s="1"/>
      <c r="M101" s="1530"/>
      <c r="N101" s="4"/>
      <c r="O101" s="4"/>
      <c r="P101" s="1"/>
      <c r="Q101" s="1"/>
      <c r="R101" s="4"/>
    </row>
    <row r="102" spans="1:18">
      <c r="A102" s="1513" t="s">
        <v>952</v>
      </c>
      <c r="B102" s="1539">
        <v>196</v>
      </c>
      <c r="C102" s="7">
        <v>147</v>
      </c>
      <c r="D102" s="909">
        <v>49</v>
      </c>
      <c r="E102" s="7"/>
      <c r="F102" s="7"/>
      <c r="I102" s="1"/>
      <c r="J102" s="1"/>
      <c r="K102" s="1"/>
      <c r="L102" s="1"/>
      <c r="M102" s="1530"/>
      <c r="N102" s="4"/>
      <c r="O102" s="4"/>
      <c r="P102" s="1"/>
      <c r="Q102" s="1"/>
      <c r="R102" s="4"/>
    </row>
    <row r="103" spans="1:18">
      <c r="A103" s="1513" t="s">
        <v>953</v>
      </c>
      <c r="B103" s="1539">
        <v>206</v>
      </c>
      <c r="C103" s="7">
        <v>154</v>
      </c>
      <c r="D103" s="909">
        <v>52</v>
      </c>
      <c r="E103" s="7"/>
      <c r="F103" s="7"/>
      <c r="I103" s="1"/>
      <c r="J103" s="1"/>
      <c r="K103" s="1"/>
      <c r="L103" s="1"/>
      <c r="M103" s="1530"/>
      <c r="N103" s="4"/>
      <c r="O103" s="4"/>
      <c r="P103" s="1"/>
      <c r="Q103" s="1"/>
      <c r="R103" s="4"/>
    </row>
    <row r="104" spans="1:18">
      <c r="A104" s="1513" t="s">
        <v>954</v>
      </c>
      <c r="B104" s="1539">
        <v>208</v>
      </c>
      <c r="C104" s="7">
        <v>156</v>
      </c>
      <c r="D104" s="909">
        <v>52</v>
      </c>
      <c r="E104" s="7"/>
      <c r="F104" s="7"/>
      <c r="I104" s="1"/>
      <c r="J104" s="1"/>
      <c r="K104" s="1"/>
      <c r="L104" s="1"/>
      <c r="M104" s="1530"/>
      <c r="N104" s="4"/>
      <c r="O104" s="4"/>
      <c r="P104" s="1"/>
      <c r="Q104" s="1"/>
      <c r="R104" s="4"/>
    </row>
    <row r="105" spans="1:18">
      <c r="A105" s="1513" t="s">
        <v>955</v>
      </c>
      <c r="B105" s="1539">
        <v>213</v>
      </c>
      <c r="C105" s="7">
        <v>159</v>
      </c>
      <c r="D105" s="909">
        <v>54</v>
      </c>
      <c r="E105" s="7"/>
      <c r="F105" s="7"/>
      <c r="I105" s="1"/>
      <c r="J105" s="1"/>
      <c r="K105" s="1"/>
      <c r="L105" s="1"/>
      <c r="M105" s="1530"/>
      <c r="N105" s="4"/>
      <c r="O105" s="4"/>
      <c r="P105" s="1"/>
      <c r="Q105" s="1"/>
      <c r="R105" s="4"/>
    </row>
    <row r="106" spans="1:18">
      <c r="A106" s="1513" t="s">
        <v>956</v>
      </c>
      <c r="B106" s="1539">
        <v>222</v>
      </c>
      <c r="C106" s="7">
        <v>165</v>
      </c>
      <c r="D106" s="909">
        <v>57</v>
      </c>
      <c r="E106" s="7"/>
      <c r="F106" s="7"/>
      <c r="I106" s="1"/>
      <c r="J106" s="1"/>
      <c r="K106" s="1"/>
      <c r="L106" s="1"/>
      <c r="M106" s="1530"/>
      <c r="N106" s="4"/>
      <c r="O106" s="4"/>
      <c r="P106" s="1"/>
      <c r="Q106" s="1"/>
      <c r="R106" s="4"/>
    </row>
    <row r="107" spans="1:18">
      <c r="A107" s="1513" t="s">
        <v>957</v>
      </c>
      <c r="B107" s="1539">
        <v>265</v>
      </c>
      <c r="C107" s="7">
        <v>196</v>
      </c>
      <c r="D107" s="909">
        <v>69</v>
      </c>
      <c r="E107" s="7"/>
      <c r="F107" s="7"/>
      <c r="I107" s="1"/>
      <c r="J107" s="1"/>
      <c r="K107" s="1"/>
      <c r="L107" s="1"/>
      <c r="M107" s="1530"/>
      <c r="N107" s="4"/>
      <c r="O107" s="4"/>
      <c r="P107" s="1"/>
      <c r="Q107" s="1"/>
      <c r="R107" s="4"/>
    </row>
    <row r="108" spans="1:18">
      <c r="A108" s="1513" t="s">
        <v>958</v>
      </c>
      <c r="B108" s="1539">
        <v>271</v>
      </c>
      <c r="C108" s="7">
        <v>185</v>
      </c>
      <c r="D108" s="909">
        <v>86</v>
      </c>
      <c r="E108" s="7"/>
      <c r="F108" s="7"/>
      <c r="I108" s="1"/>
      <c r="J108" s="1"/>
      <c r="K108" s="1"/>
      <c r="L108" s="1"/>
      <c r="M108" s="1530"/>
      <c r="N108" s="4"/>
      <c r="O108" s="4"/>
      <c r="P108" s="1"/>
      <c r="Q108" s="1"/>
      <c r="R108" s="4"/>
    </row>
    <row r="109" spans="1:18">
      <c r="A109" s="1513" t="s">
        <v>959</v>
      </c>
      <c r="B109" s="1539">
        <v>279</v>
      </c>
      <c r="C109" s="7">
        <v>192</v>
      </c>
      <c r="D109" s="909">
        <v>87</v>
      </c>
      <c r="E109" s="7"/>
      <c r="F109" s="7"/>
      <c r="I109" s="1"/>
      <c r="J109" s="1"/>
      <c r="K109" s="1"/>
      <c r="L109" s="1"/>
      <c r="M109" s="1530"/>
      <c r="N109" s="4"/>
      <c r="O109" s="4"/>
      <c r="P109" s="1"/>
      <c r="Q109" s="1"/>
      <c r="R109" s="4"/>
    </row>
    <row r="110" spans="1:18">
      <c r="A110" s="1513" t="s">
        <v>960</v>
      </c>
      <c r="B110" s="1539">
        <v>302</v>
      </c>
      <c r="C110" s="7">
        <v>203</v>
      </c>
      <c r="D110" s="909">
        <v>99</v>
      </c>
      <c r="E110" s="7"/>
      <c r="F110" s="7"/>
      <c r="I110" s="1"/>
      <c r="J110" s="1"/>
      <c r="K110" s="1"/>
      <c r="L110" s="1"/>
      <c r="M110" s="1530"/>
      <c r="N110" s="4"/>
      <c r="O110" s="4"/>
      <c r="P110" s="1"/>
      <c r="Q110" s="1"/>
      <c r="R110" s="4"/>
    </row>
    <row r="111" spans="1:18">
      <c r="A111" s="1513" t="s">
        <v>961</v>
      </c>
      <c r="B111" s="1539">
        <v>311</v>
      </c>
      <c r="C111" s="7">
        <v>207</v>
      </c>
      <c r="D111" s="909">
        <v>104</v>
      </c>
      <c r="E111" s="7"/>
      <c r="F111" s="7"/>
      <c r="I111" s="8"/>
      <c r="J111" s="1"/>
      <c r="K111" s="1"/>
      <c r="L111" s="1"/>
      <c r="M111" s="1530"/>
      <c r="N111" s="4"/>
      <c r="O111" s="16"/>
      <c r="P111" s="1"/>
      <c r="Q111" s="1"/>
      <c r="R111" s="16"/>
    </row>
    <row r="112" spans="1:18">
      <c r="A112" s="1513" t="s">
        <v>962</v>
      </c>
      <c r="B112" s="1539">
        <v>339</v>
      </c>
      <c r="C112" s="7">
        <v>216</v>
      </c>
      <c r="D112" s="909">
        <v>123</v>
      </c>
      <c r="E112" s="7"/>
      <c r="F112" s="7"/>
      <c r="I112" s="15"/>
      <c r="J112" s="1"/>
      <c r="K112" s="1"/>
      <c r="L112" s="1"/>
      <c r="M112" s="1530"/>
      <c r="N112" s="981"/>
      <c r="O112" s="981"/>
      <c r="P112" s="1"/>
      <c r="Q112" s="1"/>
      <c r="R112" s="1541"/>
    </row>
    <row r="113" spans="1:18">
      <c r="A113" s="1513" t="s">
        <v>963</v>
      </c>
      <c r="B113" s="1539">
        <v>360</v>
      </c>
      <c r="C113" s="7">
        <v>227</v>
      </c>
      <c r="D113" s="909">
        <v>133</v>
      </c>
      <c r="E113" s="7"/>
      <c r="F113" s="7"/>
      <c r="I113" s="8"/>
      <c r="J113" s="1"/>
      <c r="K113" s="1"/>
      <c r="L113" s="1"/>
      <c r="M113" s="1530"/>
      <c r="N113" s="4"/>
      <c r="O113" s="1541"/>
      <c r="P113" s="1"/>
      <c r="Q113" s="1"/>
      <c r="R113" s="1541"/>
    </row>
    <row r="114" spans="1:18">
      <c r="A114" s="1513" t="s">
        <v>964</v>
      </c>
      <c r="B114" s="1539">
        <v>376</v>
      </c>
      <c r="C114" s="7">
        <v>236</v>
      </c>
      <c r="D114" s="909">
        <v>140</v>
      </c>
      <c r="E114" s="7"/>
      <c r="F114" s="7"/>
      <c r="I114" s="8"/>
      <c r="J114" s="1"/>
      <c r="K114" s="1"/>
      <c r="L114" s="1"/>
      <c r="M114" s="1530"/>
      <c r="N114" s="4"/>
      <c r="O114" s="1541"/>
      <c r="P114" s="1"/>
      <c r="Q114" s="1"/>
      <c r="R114" s="1542"/>
    </row>
    <row r="115" spans="1:18">
      <c r="A115" s="1513" t="s">
        <v>965</v>
      </c>
      <c r="B115" s="1539">
        <v>395</v>
      </c>
      <c r="C115" s="7">
        <v>246</v>
      </c>
      <c r="D115" s="909">
        <v>149</v>
      </c>
      <c r="E115" s="7"/>
      <c r="F115" s="7"/>
      <c r="I115" s="1"/>
      <c r="J115" s="1"/>
      <c r="K115" s="1"/>
      <c r="L115" s="1"/>
      <c r="M115" s="1530"/>
      <c r="N115" s="4"/>
      <c r="O115" s="1542"/>
      <c r="P115" s="1"/>
      <c r="Q115" s="1"/>
      <c r="R115" s="4"/>
    </row>
    <row r="116" spans="1:18">
      <c r="A116" s="1513" t="s">
        <v>966</v>
      </c>
      <c r="B116" s="1539">
        <v>416</v>
      </c>
      <c r="C116" s="7">
        <v>259</v>
      </c>
      <c r="D116" s="909">
        <v>157</v>
      </c>
      <c r="E116" s="7"/>
      <c r="F116" s="7"/>
      <c r="I116" s="1"/>
      <c r="J116" s="1"/>
      <c r="K116" s="1"/>
      <c r="L116" s="1"/>
      <c r="M116" s="1"/>
      <c r="N116" s="1"/>
      <c r="O116" s="1"/>
      <c r="P116" s="1"/>
      <c r="Q116" s="1"/>
      <c r="R116" s="1"/>
    </row>
    <row r="117" spans="1:18">
      <c r="A117" s="1513" t="s">
        <v>967</v>
      </c>
      <c r="B117" s="1539">
        <v>431</v>
      </c>
      <c r="C117" s="7">
        <v>273</v>
      </c>
      <c r="D117" s="909">
        <v>158</v>
      </c>
      <c r="E117" s="7"/>
      <c r="F117" s="7"/>
      <c r="I117" s="1"/>
      <c r="J117" s="1"/>
      <c r="K117" s="1"/>
      <c r="L117" s="1"/>
      <c r="M117" s="1"/>
      <c r="N117" s="1"/>
      <c r="O117" s="1"/>
      <c r="P117" s="1"/>
      <c r="Q117" s="1"/>
      <c r="R117" s="1"/>
    </row>
    <row r="118" spans="1:18">
      <c r="A118" s="1513" t="s">
        <v>968</v>
      </c>
      <c r="B118" s="1543">
        <v>443</v>
      </c>
      <c r="C118" s="7">
        <v>282</v>
      </c>
      <c r="D118" s="909">
        <v>161</v>
      </c>
      <c r="E118" s="7"/>
      <c r="F118" s="7"/>
      <c r="I118" s="1"/>
      <c r="J118" s="1"/>
      <c r="K118" s="1"/>
      <c r="L118" s="1"/>
      <c r="M118" s="1"/>
      <c r="N118" s="1"/>
      <c r="O118" s="1"/>
      <c r="P118" s="1"/>
      <c r="Q118" s="1"/>
      <c r="R118" s="1"/>
    </row>
    <row r="119" spans="1:18">
      <c r="A119" s="1513" t="s">
        <v>969</v>
      </c>
      <c r="B119" s="1543">
        <v>461</v>
      </c>
      <c r="C119" s="7">
        <v>291</v>
      </c>
      <c r="D119" s="909">
        <v>170</v>
      </c>
      <c r="E119" s="7"/>
      <c r="F119" s="7"/>
      <c r="I119" s="1"/>
      <c r="J119" s="1"/>
      <c r="K119" s="1"/>
      <c r="L119" s="1"/>
      <c r="M119" s="1"/>
      <c r="N119" s="1"/>
      <c r="O119" s="1"/>
      <c r="P119" s="1"/>
      <c r="Q119" s="1"/>
      <c r="R119" s="1"/>
    </row>
    <row r="120" spans="1:18">
      <c r="A120" s="1513" t="s">
        <v>970</v>
      </c>
      <c r="B120" s="1543">
        <v>479</v>
      </c>
      <c r="C120" s="7">
        <v>304</v>
      </c>
      <c r="D120" s="909">
        <v>175</v>
      </c>
      <c r="E120" s="7"/>
      <c r="F120" s="7"/>
      <c r="I120" s="1"/>
      <c r="J120" s="1"/>
      <c r="K120" s="1"/>
      <c r="L120" s="1"/>
      <c r="M120" s="1"/>
      <c r="N120" s="1"/>
      <c r="O120" s="1"/>
      <c r="P120" s="1"/>
      <c r="Q120" s="1"/>
      <c r="R120" s="1"/>
    </row>
    <row r="121" spans="1:18">
      <c r="A121" s="1513" t="s">
        <v>971</v>
      </c>
      <c r="B121" s="1543">
        <v>494</v>
      </c>
      <c r="C121" s="7">
        <v>316</v>
      </c>
      <c r="D121" s="909">
        <v>178</v>
      </c>
      <c r="E121" s="7"/>
      <c r="F121" s="7"/>
      <c r="I121" s="1"/>
      <c r="J121" s="1"/>
      <c r="K121" s="1"/>
      <c r="L121" s="1"/>
      <c r="M121" s="1"/>
      <c r="N121" s="1"/>
      <c r="O121" s="1"/>
      <c r="P121" s="1"/>
      <c r="Q121" s="1"/>
      <c r="R121" s="1"/>
    </row>
    <row r="122" spans="1:18">
      <c r="A122" s="1513" t="s">
        <v>972</v>
      </c>
      <c r="B122" s="1543">
        <v>494</v>
      </c>
      <c r="C122" s="7">
        <v>321</v>
      </c>
      <c r="D122" s="909">
        <v>173</v>
      </c>
      <c r="E122" s="7"/>
      <c r="F122" s="7"/>
      <c r="I122" s="1"/>
      <c r="J122" s="1"/>
      <c r="K122" s="1"/>
      <c r="L122" s="1"/>
      <c r="M122" s="1"/>
      <c r="N122" s="1"/>
      <c r="O122" s="1"/>
      <c r="P122" s="1"/>
      <c r="Q122" s="1"/>
      <c r="R122" s="1"/>
    </row>
    <row r="123" spans="1:18">
      <c r="A123" s="1513" t="s">
        <v>973</v>
      </c>
      <c r="B123" s="1543">
        <v>488</v>
      </c>
      <c r="C123" s="7">
        <v>321</v>
      </c>
      <c r="D123" s="909">
        <v>167</v>
      </c>
      <c r="E123" s="7"/>
      <c r="F123" s="7"/>
      <c r="I123" s="1"/>
      <c r="J123" s="1"/>
      <c r="K123" s="1"/>
      <c r="L123" s="1"/>
      <c r="M123" s="1"/>
      <c r="N123" s="1"/>
      <c r="O123" s="1"/>
      <c r="P123" s="1"/>
      <c r="Q123" s="1"/>
      <c r="R123" s="1"/>
    </row>
    <row r="124" spans="1:18">
      <c r="A124" s="1513" t="s">
        <v>974</v>
      </c>
      <c r="B124" s="1543">
        <v>496</v>
      </c>
      <c r="C124" s="1">
        <v>319</v>
      </c>
      <c r="D124" s="909">
        <v>177</v>
      </c>
      <c r="E124" s="7"/>
      <c r="F124" s="7"/>
      <c r="I124" s="1"/>
      <c r="J124" s="8"/>
      <c r="K124" s="1"/>
      <c r="L124" s="1"/>
      <c r="M124" s="1"/>
      <c r="N124" s="1"/>
      <c r="O124" s="1"/>
      <c r="P124" s="1"/>
      <c r="Q124" s="1"/>
      <c r="R124" s="1"/>
    </row>
    <row r="125" spans="1:18">
      <c r="A125" s="1513" t="s">
        <v>975</v>
      </c>
      <c r="B125" s="1543">
        <v>495</v>
      </c>
      <c r="C125" s="8">
        <v>322</v>
      </c>
      <c r="D125" s="909">
        <v>173</v>
      </c>
      <c r="E125" s="7"/>
      <c r="F125" s="7"/>
      <c r="J125" s="15"/>
    </row>
    <row r="126" spans="1:18">
      <c r="A126" s="1513" t="s">
        <v>976</v>
      </c>
      <c r="B126" s="1543">
        <v>496</v>
      </c>
      <c r="C126" s="15">
        <v>315</v>
      </c>
      <c r="D126" s="977">
        <v>181</v>
      </c>
      <c r="E126" s="7"/>
      <c r="F126" s="7"/>
      <c r="I126" s="1"/>
      <c r="J126" s="8"/>
      <c r="K126" s="1"/>
    </row>
    <row r="127" spans="1:18">
      <c r="A127" s="1513" t="s">
        <v>977</v>
      </c>
      <c r="B127" s="1543">
        <v>479</v>
      </c>
      <c r="C127" s="8">
        <v>305</v>
      </c>
      <c r="D127" s="909">
        <v>174</v>
      </c>
      <c r="E127" s="7"/>
      <c r="F127" s="7"/>
      <c r="I127" s="1"/>
      <c r="J127" s="8"/>
      <c r="K127" s="1"/>
    </row>
    <row r="128" spans="1:18">
      <c r="A128" s="1513" t="s">
        <v>978</v>
      </c>
      <c r="B128" s="1543">
        <v>474</v>
      </c>
      <c r="C128" s="8">
        <v>301</v>
      </c>
      <c r="D128" s="909">
        <v>173</v>
      </c>
      <c r="E128" s="7"/>
      <c r="F128" s="7"/>
      <c r="I128" s="1"/>
      <c r="J128" s="1"/>
      <c r="K128" s="1"/>
    </row>
    <row r="129" spans="1:11">
      <c r="A129" s="1513" t="s">
        <v>979</v>
      </c>
      <c r="B129" s="1544">
        <v>489</v>
      </c>
      <c r="C129" s="1109">
        <v>305</v>
      </c>
      <c r="D129" s="918">
        <v>184</v>
      </c>
      <c r="E129" s="7"/>
      <c r="F129" s="7"/>
      <c r="I129" s="1"/>
      <c r="J129" s="1"/>
      <c r="K129" s="1"/>
    </row>
    <row r="130" spans="1:11">
      <c r="A130" s="1545"/>
      <c r="B130" s="1546" t="s">
        <v>985</v>
      </c>
      <c r="C130" s="1546"/>
      <c r="D130" s="1546"/>
      <c r="E130" s="7"/>
      <c r="F130" s="7"/>
      <c r="I130" s="1"/>
      <c r="J130" s="1"/>
      <c r="K130" s="1"/>
    </row>
    <row r="131" spans="1:11">
      <c r="A131" s="1513"/>
      <c r="B131" s="1547">
        <v>16200</v>
      </c>
      <c r="C131" s="1548">
        <v>10067</v>
      </c>
      <c r="D131" s="1547" t="s">
        <v>91</v>
      </c>
      <c r="E131" s="7"/>
      <c r="F131" s="7"/>
      <c r="I131" s="1"/>
      <c r="J131" s="1"/>
      <c r="K131" s="1"/>
    </row>
    <row r="132" spans="1:11">
      <c r="A132" s="2" t="s">
        <v>986</v>
      </c>
      <c r="B132" s="1525"/>
      <c r="C132" s="10"/>
      <c r="D132" s="13"/>
      <c r="E132" s="7"/>
      <c r="F132" s="7"/>
      <c r="I132" s="1"/>
      <c r="J132" s="1"/>
      <c r="K132" s="1"/>
    </row>
    <row r="133" spans="1:11">
      <c r="A133" s="2" t="s">
        <v>987</v>
      </c>
      <c r="B133" s="1525"/>
      <c r="C133" s="10"/>
      <c r="D133" s="13"/>
      <c r="E133" s="7"/>
      <c r="F133" s="7"/>
      <c r="I133" s="1"/>
      <c r="J133" s="1"/>
      <c r="K133" s="1"/>
    </row>
    <row r="134" spans="1:11">
      <c r="A134" s="2" t="s">
        <v>988</v>
      </c>
      <c r="D134" s="3"/>
      <c r="E134" s="7"/>
      <c r="F134" s="7"/>
    </row>
    <row r="135" spans="1:11">
      <c r="A135" s="2" t="s">
        <v>989</v>
      </c>
      <c r="D135" s="3"/>
      <c r="E135" s="7"/>
      <c r="F135" s="7"/>
    </row>
    <row r="136" spans="1:11">
      <c r="A136" s="2" t="s">
        <v>990</v>
      </c>
      <c r="D136" s="3"/>
      <c r="E136" s="7"/>
      <c r="F136" s="7"/>
    </row>
    <row r="137" spans="1:11">
      <c r="A137" s="2" t="s">
        <v>991</v>
      </c>
      <c r="D137" s="3"/>
      <c r="E137" s="7"/>
      <c r="F137" s="7"/>
    </row>
    <row r="138" spans="1:11">
      <c r="A138" s="9" t="s">
        <v>992</v>
      </c>
      <c r="B138" s="926"/>
    </row>
    <row r="139" spans="1:11">
      <c r="A139" s="992" t="s">
        <v>993</v>
      </c>
      <c r="B139" s="1400"/>
      <c r="C139" s="1400"/>
      <c r="D139" s="1400"/>
      <c r="E139" s="1400"/>
      <c r="F139" s="1400"/>
      <c r="G139" s="12"/>
    </row>
    <row r="140" spans="1:11">
      <c r="A140" s="1186" t="s">
        <v>3</v>
      </c>
      <c r="B140" s="3"/>
      <c r="C140" s="3"/>
      <c r="D140" s="3"/>
    </row>
    <row r="141" spans="1:11" ht="25.5">
      <c r="A141" s="1508" t="s">
        <v>840</v>
      </c>
      <c r="B141" s="1549" t="s">
        <v>994</v>
      </c>
      <c r="C141" s="1549" t="s">
        <v>995</v>
      </c>
      <c r="D141" s="1549" t="s">
        <v>996</v>
      </c>
    </row>
    <row r="142" spans="1:11">
      <c r="A142" s="1513" t="s">
        <v>929</v>
      </c>
      <c r="B142" s="4">
        <v>6</v>
      </c>
      <c r="C142" s="4">
        <v>6</v>
      </c>
      <c r="D142" s="1518">
        <v>0</v>
      </c>
    </row>
    <row r="143" spans="1:11">
      <c r="A143" s="1513" t="s">
        <v>931</v>
      </c>
      <c r="B143" s="4">
        <v>7</v>
      </c>
      <c r="C143" s="4">
        <v>7</v>
      </c>
      <c r="D143" s="1518">
        <v>0</v>
      </c>
    </row>
    <row r="144" spans="1:11">
      <c r="A144" s="1513" t="s">
        <v>932</v>
      </c>
      <c r="B144" s="4">
        <v>19</v>
      </c>
      <c r="C144" s="4">
        <v>19</v>
      </c>
      <c r="D144" s="1518">
        <v>0</v>
      </c>
    </row>
    <row r="145" spans="1:6">
      <c r="A145" s="1513" t="s">
        <v>933</v>
      </c>
      <c r="B145" s="4">
        <v>29</v>
      </c>
      <c r="C145" s="4">
        <v>29</v>
      </c>
      <c r="D145" s="1518">
        <v>0</v>
      </c>
    </row>
    <row r="146" spans="1:6">
      <c r="A146" s="1513" t="s">
        <v>934</v>
      </c>
      <c r="B146" s="4">
        <v>29</v>
      </c>
      <c r="C146" s="4">
        <v>29</v>
      </c>
      <c r="D146" s="1518">
        <v>0</v>
      </c>
    </row>
    <row r="147" spans="1:6">
      <c r="A147" s="1513" t="s">
        <v>935</v>
      </c>
      <c r="B147" s="4">
        <v>33</v>
      </c>
      <c r="C147" s="4">
        <v>33</v>
      </c>
      <c r="D147" s="1518">
        <v>0</v>
      </c>
    </row>
    <row r="148" spans="1:6">
      <c r="A148" s="1513" t="s">
        <v>936</v>
      </c>
      <c r="B148" s="4">
        <v>46</v>
      </c>
      <c r="C148" s="4">
        <v>46</v>
      </c>
      <c r="D148" s="1518">
        <v>0</v>
      </c>
    </row>
    <row r="149" spans="1:6">
      <c r="A149" s="1513" t="s">
        <v>937</v>
      </c>
      <c r="B149" s="4">
        <v>77</v>
      </c>
      <c r="C149" s="4">
        <v>77</v>
      </c>
      <c r="D149" s="1518">
        <v>0</v>
      </c>
    </row>
    <row r="150" spans="1:6">
      <c r="A150" s="1513" t="s">
        <v>938</v>
      </c>
      <c r="B150" s="3">
        <v>248</v>
      </c>
      <c r="C150" s="3">
        <v>248</v>
      </c>
      <c r="D150" s="1518">
        <v>0</v>
      </c>
    </row>
    <row r="151" spans="1:6">
      <c r="A151" s="1513" t="s">
        <v>939</v>
      </c>
      <c r="B151" s="3">
        <v>360</v>
      </c>
      <c r="C151" s="3">
        <v>360</v>
      </c>
      <c r="D151" s="1518">
        <v>0</v>
      </c>
    </row>
    <row r="152" spans="1:6">
      <c r="A152" s="1513" t="s">
        <v>940</v>
      </c>
      <c r="B152" s="3">
        <v>439</v>
      </c>
      <c r="C152" s="3">
        <v>439</v>
      </c>
      <c r="D152" s="1518">
        <v>0</v>
      </c>
    </row>
    <row r="153" spans="1:6">
      <c r="A153" s="1513" t="s">
        <v>941</v>
      </c>
      <c r="B153" s="3">
        <v>582</v>
      </c>
      <c r="C153" s="3">
        <v>582</v>
      </c>
      <c r="D153" s="1518">
        <v>0</v>
      </c>
    </row>
    <row r="154" spans="1:6">
      <c r="A154" s="1513" t="s">
        <v>942</v>
      </c>
      <c r="B154" s="3">
        <v>843</v>
      </c>
      <c r="C154" s="3">
        <v>843</v>
      </c>
      <c r="D154" s="1518">
        <v>0</v>
      </c>
    </row>
    <row r="155" spans="1:6">
      <c r="A155" s="1513" t="s">
        <v>943</v>
      </c>
      <c r="B155" s="3">
        <v>942</v>
      </c>
      <c r="C155" s="3">
        <v>835</v>
      </c>
      <c r="D155" s="1518">
        <v>107</v>
      </c>
      <c r="E155" s="7"/>
      <c r="F155" s="7"/>
    </row>
    <row r="156" spans="1:6">
      <c r="A156" s="1513" t="s">
        <v>944</v>
      </c>
      <c r="B156" s="3">
        <v>1276</v>
      </c>
      <c r="C156" s="3">
        <v>1130</v>
      </c>
      <c r="D156" s="909">
        <v>146</v>
      </c>
      <c r="E156" s="7"/>
      <c r="F156" s="7"/>
    </row>
    <row r="157" spans="1:6">
      <c r="A157" s="1513" t="s">
        <v>945</v>
      </c>
      <c r="B157" s="3">
        <v>1660</v>
      </c>
      <c r="C157" s="3">
        <v>1465</v>
      </c>
      <c r="D157" s="909">
        <v>195</v>
      </c>
      <c r="E157" s="7"/>
      <c r="F157" s="7"/>
    </row>
    <row r="158" spans="1:6">
      <c r="A158" s="1513" t="s">
        <v>946</v>
      </c>
      <c r="B158" s="3">
        <v>2624</v>
      </c>
      <c r="C158" s="3">
        <v>2372</v>
      </c>
      <c r="D158" s="909">
        <v>252</v>
      </c>
      <c r="E158" s="7"/>
      <c r="F158" s="7"/>
    </row>
    <row r="159" spans="1:6">
      <c r="A159" s="1513" t="s">
        <v>947</v>
      </c>
      <c r="B159" s="3">
        <v>2379.8376948038531</v>
      </c>
      <c r="C159" s="3">
        <v>2084.8376948038531</v>
      </c>
      <c r="D159" s="909">
        <v>295</v>
      </c>
      <c r="E159" s="7"/>
      <c r="F159" s="7"/>
    </row>
    <row r="160" spans="1:6">
      <c r="A160" s="1513" t="s">
        <v>948</v>
      </c>
      <c r="B160" s="3">
        <v>2771.9794636124657</v>
      </c>
      <c r="C160" s="3">
        <v>2409.9794636124657</v>
      </c>
      <c r="D160" s="909">
        <v>362</v>
      </c>
      <c r="E160" s="7"/>
      <c r="F160" s="7"/>
    </row>
    <row r="161" spans="1:6">
      <c r="A161" s="1513" t="s">
        <v>949</v>
      </c>
      <c r="B161" s="3">
        <v>3195.1212324210801</v>
      </c>
      <c r="C161" s="3">
        <v>2735.1212324210787</v>
      </c>
      <c r="D161" s="909">
        <v>460</v>
      </c>
      <c r="E161" s="7"/>
      <c r="F161" s="7"/>
    </row>
    <row r="162" spans="1:6">
      <c r="A162" s="1513" t="s">
        <v>950</v>
      </c>
      <c r="B162" s="3">
        <v>3553</v>
      </c>
      <c r="C162" s="3">
        <v>2915</v>
      </c>
      <c r="D162" s="909">
        <v>638</v>
      </c>
      <c r="E162" s="7"/>
      <c r="F162" s="7"/>
    </row>
    <row r="163" spans="1:6">
      <c r="A163" s="1513" t="s">
        <v>951</v>
      </c>
      <c r="B163" s="3">
        <v>4160</v>
      </c>
      <c r="C163" s="3">
        <v>3244</v>
      </c>
      <c r="D163" s="909">
        <v>916</v>
      </c>
      <c r="E163" s="7"/>
      <c r="F163" s="7"/>
    </row>
    <row r="164" spans="1:6">
      <c r="A164" s="1513" t="s">
        <v>952</v>
      </c>
      <c r="B164" s="3">
        <v>4750</v>
      </c>
      <c r="C164" s="3">
        <v>3662</v>
      </c>
      <c r="D164" s="909">
        <v>1088</v>
      </c>
      <c r="E164" s="7"/>
      <c r="F164" s="7"/>
    </row>
    <row r="165" spans="1:6">
      <c r="A165" s="1513" t="s">
        <v>953</v>
      </c>
      <c r="B165" s="3">
        <v>5106</v>
      </c>
      <c r="C165" s="3">
        <v>3716</v>
      </c>
      <c r="D165" s="909">
        <v>1390</v>
      </c>
      <c r="E165" s="7"/>
      <c r="F165" s="7"/>
    </row>
    <row r="166" spans="1:6">
      <c r="A166" s="1513" t="s">
        <v>954</v>
      </c>
      <c r="B166" s="3">
        <v>5509</v>
      </c>
      <c r="C166" s="3">
        <v>4037</v>
      </c>
      <c r="D166" s="909">
        <v>1472</v>
      </c>
      <c r="E166" s="7"/>
      <c r="F166" s="7"/>
    </row>
    <row r="167" spans="1:6">
      <c r="A167" s="1513" t="s">
        <v>955</v>
      </c>
      <c r="B167" s="3">
        <v>5770</v>
      </c>
      <c r="C167" s="3">
        <v>4410</v>
      </c>
      <c r="D167" s="909">
        <v>1360</v>
      </c>
      <c r="E167" s="7"/>
      <c r="F167" s="7"/>
    </row>
    <row r="168" spans="1:6">
      <c r="A168" s="1513" t="s">
        <v>956</v>
      </c>
      <c r="B168" s="3">
        <v>6396</v>
      </c>
      <c r="C168" s="3">
        <v>4963</v>
      </c>
      <c r="D168" s="909">
        <v>1433</v>
      </c>
      <c r="E168" s="7"/>
      <c r="F168" s="7"/>
    </row>
    <row r="169" spans="1:6">
      <c r="A169" s="1513" t="s">
        <v>957</v>
      </c>
      <c r="B169" s="3">
        <v>6986</v>
      </c>
      <c r="C169" s="3">
        <v>5368</v>
      </c>
      <c r="D169" s="909">
        <v>1618</v>
      </c>
      <c r="E169" s="7"/>
      <c r="F169" s="7"/>
    </row>
    <row r="170" spans="1:6">
      <c r="A170" s="1513" t="s">
        <v>958</v>
      </c>
      <c r="B170" s="3">
        <v>7723</v>
      </c>
      <c r="C170" s="3">
        <v>5904</v>
      </c>
      <c r="D170" s="909">
        <v>1819</v>
      </c>
      <c r="E170" s="7"/>
      <c r="F170" s="7"/>
    </row>
    <row r="171" spans="1:6">
      <c r="A171" s="1513" t="s">
        <v>959</v>
      </c>
      <c r="B171" s="3">
        <v>8632</v>
      </c>
      <c r="C171" s="3">
        <v>6577</v>
      </c>
      <c r="D171" s="909">
        <v>2055</v>
      </c>
      <c r="E171" s="7"/>
      <c r="F171" s="7"/>
    </row>
    <row r="172" spans="1:6">
      <c r="A172" s="1513" t="s">
        <v>960</v>
      </c>
      <c r="B172" s="3">
        <v>9409.9224747825519</v>
      </c>
      <c r="C172" s="3">
        <v>6956</v>
      </c>
      <c r="D172" s="909">
        <v>2453.9224747825515</v>
      </c>
      <c r="E172" s="7"/>
      <c r="F172" s="7"/>
    </row>
    <row r="173" spans="1:6">
      <c r="A173" s="1513" t="s">
        <v>961</v>
      </c>
      <c r="B173" s="3">
        <v>9798</v>
      </c>
      <c r="C173" s="3">
        <v>7318</v>
      </c>
      <c r="D173" s="909">
        <v>2480</v>
      </c>
      <c r="E173" s="7"/>
      <c r="F173" s="7"/>
    </row>
    <row r="174" spans="1:6">
      <c r="A174" s="1513" t="s">
        <v>962</v>
      </c>
      <c r="B174" s="3">
        <v>10775</v>
      </c>
      <c r="C174" s="3">
        <v>7773</v>
      </c>
      <c r="D174" s="909">
        <v>3002</v>
      </c>
      <c r="E174" s="7"/>
      <c r="F174" s="7"/>
    </row>
    <row r="175" spans="1:6">
      <c r="A175" s="1513" t="s">
        <v>963</v>
      </c>
      <c r="B175" s="3">
        <v>11456</v>
      </c>
      <c r="C175" s="3">
        <v>8196</v>
      </c>
      <c r="D175" s="909">
        <v>3260</v>
      </c>
      <c r="E175" s="7"/>
      <c r="F175" s="7"/>
    </row>
    <row r="176" spans="1:6">
      <c r="A176" s="1513" t="s">
        <v>964</v>
      </c>
      <c r="B176" s="3">
        <v>12310</v>
      </c>
      <c r="C176" s="3">
        <v>8608</v>
      </c>
      <c r="D176" s="909">
        <v>3702</v>
      </c>
      <c r="E176" s="7"/>
      <c r="F176" s="7"/>
    </row>
    <row r="177" spans="1:6">
      <c r="A177" s="1513" t="s">
        <v>965</v>
      </c>
      <c r="B177" s="3">
        <v>12863</v>
      </c>
      <c r="C177" s="3">
        <v>8945</v>
      </c>
      <c r="D177" s="909">
        <v>3918</v>
      </c>
      <c r="E177" s="7"/>
      <c r="F177" s="7"/>
    </row>
    <row r="178" spans="1:6">
      <c r="A178" s="1513" t="s">
        <v>966</v>
      </c>
      <c r="B178" s="3">
        <v>13794</v>
      </c>
      <c r="C178" s="3">
        <v>9346</v>
      </c>
      <c r="D178" s="909">
        <v>4448</v>
      </c>
      <c r="E178" s="7"/>
      <c r="F178" s="7"/>
    </row>
    <row r="179" spans="1:6">
      <c r="A179" s="1513" t="s">
        <v>967</v>
      </c>
      <c r="B179" s="3">
        <v>14439</v>
      </c>
      <c r="C179" s="3">
        <v>9870</v>
      </c>
      <c r="D179" s="909">
        <v>4569</v>
      </c>
      <c r="E179" s="7"/>
      <c r="F179" s="7"/>
    </row>
    <row r="180" spans="1:6">
      <c r="A180" s="1513" t="s">
        <v>968</v>
      </c>
      <c r="B180" s="3">
        <v>15046</v>
      </c>
      <c r="C180" s="3">
        <v>10216</v>
      </c>
      <c r="D180" s="909">
        <v>4830</v>
      </c>
      <c r="E180" s="7"/>
      <c r="F180" s="7"/>
    </row>
    <row r="181" spans="1:6">
      <c r="A181" s="1513" t="s">
        <v>969</v>
      </c>
      <c r="B181" s="3">
        <v>15193</v>
      </c>
      <c r="C181" s="3">
        <v>10168</v>
      </c>
      <c r="D181" s="909">
        <v>5025</v>
      </c>
      <c r="E181" s="7"/>
      <c r="F181" s="7"/>
    </row>
    <row r="182" spans="1:6">
      <c r="A182" s="1513" t="s">
        <v>970</v>
      </c>
      <c r="B182" s="3">
        <v>15814</v>
      </c>
      <c r="C182" s="3">
        <v>10517</v>
      </c>
      <c r="D182" s="909">
        <v>5297</v>
      </c>
      <c r="E182" s="7"/>
      <c r="F182" s="7"/>
    </row>
    <row r="183" spans="1:6">
      <c r="A183" s="1513" t="s">
        <v>971</v>
      </c>
      <c r="B183" s="3">
        <v>15747</v>
      </c>
      <c r="C183" s="3">
        <v>10082</v>
      </c>
      <c r="D183" s="909">
        <v>5665</v>
      </c>
      <c r="E183" s="7"/>
      <c r="F183" s="7"/>
    </row>
    <row r="184" spans="1:6">
      <c r="A184" s="1513" t="s">
        <v>972</v>
      </c>
      <c r="B184" s="3">
        <v>16229</v>
      </c>
      <c r="C184" s="3">
        <v>10175</v>
      </c>
      <c r="D184" s="909">
        <v>6054</v>
      </c>
      <c r="E184" s="7"/>
      <c r="F184" s="7"/>
    </row>
    <row r="185" spans="1:6">
      <c r="A185" s="1513" t="s">
        <v>973</v>
      </c>
      <c r="B185" s="3">
        <v>16513</v>
      </c>
      <c r="C185" s="3">
        <v>10106</v>
      </c>
      <c r="D185" s="909">
        <v>6407</v>
      </c>
      <c r="E185" s="7"/>
      <c r="F185" s="7"/>
    </row>
    <row r="186" spans="1:6">
      <c r="A186" s="1513" t="s">
        <v>974</v>
      </c>
      <c r="B186" s="4">
        <v>17104</v>
      </c>
      <c r="C186" s="4">
        <v>10208</v>
      </c>
      <c r="D186" s="909">
        <v>6896</v>
      </c>
      <c r="E186" s="7"/>
      <c r="F186" s="7"/>
    </row>
    <row r="187" spans="1:6">
      <c r="A187" s="1513" t="s">
        <v>975</v>
      </c>
      <c r="B187" s="4">
        <v>18712</v>
      </c>
      <c r="C187" s="4">
        <v>10436</v>
      </c>
      <c r="D187" s="909">
        <v>8276</v>
      </c>
    </row>
    <row r="188" spans="1:6">
      <c r="A188" s="1513" t="s">
        <v>976</v>
      </c>
      <c r="B188" s="981">
        <v>19007</v>
      </c>
      <c r="C188" s="981">
        <v>10269</v>
      </c>
      <c r="D188" s="977">
        <v>8738</v>
      </c>
    </row>
    <row r="189" spans="1:6">
      <c r="A189" s="1513" t="s">
        <v>977</v>
      </c>
      <c r="B189" s="4">
        <v>19408</v>
      </c>
      <c r="C189" s="4">
        <v>10245</v>
      </c>
      <c r="D189" s="909">
        <v>9163</v>
      </c>
    </row>
    <row r="190" spans="1:6">
      <c r="A190" s="1513" t="s">
        <v>978</v>
      </c>
      <c r="B190" s="4">
        <v>20239</v>
      </c>
      <c r="C190" s="4">
        <v>10518</v>
      </c>
      <c r="D190" s="909">
        <v>9721</v>
      </c>
    </row>
    <row r="191" spans="1:6">
      <c r="A191" s="1513" t="s">
        <v>979</v>
      </c>
      <c r="B191" s="917">
        <v>20372</v>
      </c>
      <c r="C191" s="917">
        <v>10854</v>
      </c>
      <c r="D191" s="918">
        <v>9518</v>
      </c>
    </row>
    <row r="192" spans="1:6">
      <c r="A192" s="1545"/>
      <c r="B192" s="1546" t="s">
        <v>985</v>
      </c>
      <c r="C192" s="1546"/>
      <c r="D192" s="1546"/>
    </row>
    <row r="193" spans="1:7">
      <c r="A193" s="1513"/>
      <c r="B193" s="1547">
        <v>339433</v>
      </c>
      <c r="C193" s="1548">
        <v>180800</v>
      </c>
      <c r="D193" s="1547" t="s">
        <v>91</v>
      </c>
    </row>
    <row r="194" spans="1:7">
      <c r="A194" s="1441" t="s">
        <v>425</v>
      </c>
      <c r="B194" s="3"/>
      <c r="C194" s="3"/>
      <c r="D194" s="3"/>
    </row>
    <row r="195" spans="1:7">
      <c r="A195" s="2" t="s">
        <v>987</v>
      </c>
      <c r="B195" s="3"/>
      <c r="C195" s="3"/>
      <c r="D195" s="3"/>
    </row>
    <row r="196" spans="1:7">
      <c r="A196" s="2" t="s">
        <v>997</v>
      </c>
      <c r="B196" s="13"/>
      <c r="C196" s="3"/>
      <c r="D196" s="3"/>
    </row>
    <row r="197" spans="1:7">
      <c r="A197" s="2" t="s">
        <v>989</v>
      </c>
      <c r="B197" s="3"/>
      <c r="C197" s="3"/>
      <c r="D197" s="3"/>
    </row>
    <row r="198" spans="1:7">
      <c r="A198" s="2" t="s">
        <v>998</v>
      </c>
      <c r="B198" s="3"/>
      <c r="C198" s="3"/>
      <c r="D198" s="3"/>
    </row>
    <row r="200" spans="1:7">
      <c r="A200" s="992" t="s">
        <v>999</v>
      </c>
      <c r="B200" s="1400"/>
      <c r="C200" s="1400"/>
      <c r="D200" s="1400"/>
      <c r="E200" s="1400"/>
      <c r="F200" s="1400"/>
      <c r="G200" s="12"/>
    </row>
    <row r="201" spans="1:7">
      <c r="A201" s="1186" t="s">
        <v>3</v>
      </c>
      <c r="B201" s="3"/>
      <c r="C201" s="3"/>
      <c r="D201" s="3"/>
    </row>
    <row r="202" spans="1:7" ht="25.5">
      <c r="A202" s="1508" t="s">
        <v>840</v>
      </c>
      <c r="B202" s="1510" t="s">
        <v>1000</v>
      </c>
      <c r="C202" s="1510" t="s">
        <v>1001</v>
      </c>
      <c r="D202" s="1510" t="s">
        <v>1002</v>
      </c>
    </row>
    <row r="203" spans="1:7">
      <c r="A203" s="1513" t="s">
        <v>943</v>
      </c>
      <c r="B203" s="981">
        <v>606</v>
      </c>
      <c r="C203" s="976">
        <v>558</v>
      </c>
      <c r="D203" s="1536">
        <v>48</v>
      </c>
      <c r="E203" s="976"/>
    </row>
    <row r="204" spans="1:7">
      <c r="A204" s="1513" t="s">
        <v>944</v>
      </c>
      <c r="B204" s="1528">
        <v>733</v>
      </c>
      <c r="C204" s="976">
        <v>671</v>
      </c>
      <c r="D204" s="1536">
        <v>62</v>
      </c>
      <c r="E204" s="976"/>
    </row>
    <row r="205" spans="1:7">
      <c r="A205" s="1513" t="s">
        <v>945</v>
      </c>
      <c r="B205" s="981">
        <v>955</v>
      </c>
      <c r="C205" s="976">
        <v>873</v>
      </c>
      <c r="D205" s="1536">
        <v>82</v>
      </c>
      <c r="E205" s="976"/>
    </row>
    <row r="206" spans="1:7">
      <c r="A206" s="1513" t="s">
        <v>946</v>
      </c>
      <c r="B206" s="981">
        <v>1153</v>
      </c>
      <c r="C206" s="976">
        <v>1033</v>
      </c>
      <c r="D206" s="1536">
        <v>120</v>
      </c>
      <c r="E206" s="976"/>
    </row>
    <row r="207" spans="1:7">
      <c r="A207" s="1513" t="s">
        <v>947</v>
      </c>
      <c r="B207" s="981">
        <v>1371</v>
      </c>
      <c r="C207" s="976">
        <v>1189</v>
      </c>
      <c r="D207" s="1536">
        <v>182</v>
      </c>
      <c r="E207" s="1535"/>
      <c r="F207" s="7"/>
    </row>
    <row r="208" spans="1:7">
      <c r="A208" s="1513" t="s">
        <v>948</v>
      </c>
      <c r="B208" s="981">
        <v>1551</v>
      </c>
      <c r="C208" s="976">
        <v>1323</v>
      </c>
      <c r="D208" s="977">
        <v>228</v>
      </c>
      <c r="E208" s="1535"/>
      <c r="F208" s="7"/>
    </row>
    <row r="209" spans="1:7">
      <c r="A209" s="1513" t="s">
        <v>949</v>
      </c>
      <c r="B209" s="981">
        <v>1762</v>
      </c>
      <c r="C209" s="976">
        <v>1471</v>
      </c>
      <c r="D209" s="977">
        <v>291</v>
      </c>
      <c r="E209" s="1535"/>
      <c r="F209" s="7"/>
    </row>
    <row r="210" spans="1:7">
      <c r="A210" s="1513" t="s">
        <v>950</v>
      </c>
      <c r="B210" s="981">
        <v>2120</v>
      </c>
      <c r="C210" s="976">
        <v>1679</v>
      </c>
      <c r="D210" s="977">
        <v>441</v>
      </c>
      <c r="E210" s="1535"/>
      <c r="F210" s="7"/>
    </row>
    <row r="211" spans="1:7">
      <c r="A211" s="1513" t="s">
        <v>951</v>
      </c>
      <c r="B211" s="981">
        <v>2447</v>
      </c>
      <c r="C211" s="976">
        <v>1880</v>
      </c>
      <c r="D211" s="977">
        <v>567</v>
      </c>
      <c r="E211" s="976"/>
      <c r="F211" s="976"/>
      <c r="G211" s="976"/>
    </row>
    <row r="212" spans="1:7">
      <c r="A212" s="1513" t="s">
        <v>952</v>
      </c>
      <c r="B212" s="981">
        <v>2925</v>
      </c>
      <c r="C212" s="976">
        <v>2105</v>
      </c>
      <c r="D212" s="977">
        <v>820</v>
      </c>
      <c r="E212" s="1535"/>
      <c r="F212" s="1535"/>
      <c r="G212" s="1535"/>
    </row>
    <row r="213" spans="1:7">
      <c r="A213" s="1513" t="s">
        <v>953</v>
      </c>
      <c r="B213" s="981">
        <v>3149</v>
      </c>
      <c r="C213" s="976">
        <v>2297</v>
      </c>
      <c r="D213" s="977">
        <v>852</v>
      </c>
      <c r="E213" s="1550"/>
      <c r="F213" s="1550"/>
      <c r="G213" s="1550"/>
    </row>
    <row r="214" spans="1:7">
      <c r="A214" s="1513" t="s">
        <v>954</v>
      </c>
      <c r="B214" s="981">
        <v>3358</v>
      </c>
      <c r="C214" s="976">
        <v>2505</v>
      </c>
      <c r="D214" s="977">
        <v>853</v>
      </c>
      <c r="E214" s="976"/>
      <c r="F214" s="7"/>
    </row>
    <row r="215" spans="1:7">
      <c r="A215" s="1513" t="s">
        <v>955</v>
      </c>
      <c r="B215" s="981">
        <v>3715</v>
      </c>
      <c r="C215" s="976">
        <v>2730</v>
      </c>
      <c r="D215" s="977">
        <v>985</v>
      </c>
      <c r="E215" s="1535"/>
      <c r="F215" s="7"/>
    </row>
    <row r="216" spans="1:7">
      <c r="A216" s="1513" t="s">
        <v>956</v>
      </c>
      <c r="B216" s="981">
        <v>3971</v>
      </c>
      <c r="C216" s="976">
        <v>2985</v>
      </c>
      <c r="D216" s="977">
        <v>986</v>
      </c>
      <c r="E216" s="976"/>
      <c r="F216" s="7"/>
    </row>
    <row r="217" spans="1:7">
      <c r="A217" s="1513" t="s">
        <v>957</v>
      </c>
      <c r="B217" s="981">
        <v>4397</v>
      </c>
      <c r="C217" s="976">
        <v>3252</v>
      </c>
      <c r="D217" s="977">
        <v>1145</v>
      </c>
      <c r="E217" s="976"/>
      <c r="F217" s="7"/>
    </row>
    <row r="218" spans="1:7">
      <c r="A218" s="1513" t="s">
        <v>958</v>
      </c>
      <c r="B218" s="4">
        <v>4932</v>
      </c>
      <c r="C218" s="3">
        <v>3540</v>
      </c>
      <c r="D218" s="909">
        <v>1392</v>
      </c>
      <c r="E218" s="7"/>
      <c r="F218" s="7"/>
    </row>
    <row r="219" spans="1:7">
      <c r="A219" s="1513" t="s">
        <v>959</v>
      </c>
      <c r="B219" s="4">
        <v>5368</v>
      </c>
      <c r="C219" s="3">
        <v>3811</v>
      </c>
      <c r="D219" s="909">
        <v>1557</v>
      </c>
      <c r="E219" s="7"/>
      <c r="F219" s="7"/>
    </row>
    <row r="220" spans="1:7">
      <c r="A220" s="1513" t="s">
        <v>960</v>
      </c>
      <c r="B220" s="4">
        <v>5743</v>
      </c>
      <c r="C220" s="16">
        <v>4037</v>
      </c>
      <c r="D220" s="909">
        <v>1706</v>
      </c>
      <c r="E220" s="7"/>
      <c r="F220" s="7"/>
    </row>
    <row r="221" spans="1:7">
      <c r="A221" s="1513" t="s">
        <v>961</v>
      </c>
      <c r="B221" s="4">
        <v>6063</v>
      </c>
      <c r="C221" s="3">
        <v>4210</v>
      </c>
      <c r="D221" s="909">
        <v>1853</v>
      </c>
      <c r="E221" s="7"/>
      <c r="F221" s="7"/>
    </row>
    <row r="222" spans="1:7">
      <c r="A222" s="1513" t="s">
        <v>962</v>
      </c>
      <c r="B222" s="4">
        <v>6586</v>
      </c>
      <c r="C222" s="3">
        <v>4363</v>
      </c>
      <c r="D222" s="909">
        <v>2223</v>
      </c>
      <c r="E222" s="7"/>
      <c r="F222" s="7"/>
    </row>
    <row r="223" spans="1:7">
      <c r="A223" s="1513" t="s">
        <v>963</v>
      </c>
      <c r="B223" s="4">
        <v>6981</v>
      </c>
      <c r="C223" s="3">
        <v>4512</v>
      </c>
      <c r="D223" s="909">
        <v>2469</v>
      </c>
      <c r="E223" s="7"/>
      <c r="F223" s="7"/>
    </row>
    <row r="224" spans="1:7">
      <c r="A224" s="1513" t="s">
        <v>964</v>
      </c>
      <c r="B224" s="4">
        <v>7517</v>
      </c>
      <c r="C224" s="3">
        <v>4695</v>
      </c>
      <c r="D224" s="909">
        <v>2822</v>
      </c>
      <c r="E224" s="7"/>
      <c r="F224" s="7"/>
    </row>
    <row r="225" spans="1:6">
      <c r="A225" s="1513" t="s">
        <v>965</v>
      </c>
      <c r="B225" s="4">
        <v>7831</v>
      </c>
      <c r="C225" s="3">
        <v>4828</v>
      </c>
      <c r="D225" s="909">
        <v>3003</v>
      </c>
      <c r="E225" s="7"/>
      <c r="F225" s="7"/>
    </row>
    <row r="226" spans="1:6">
      <c r="A226" s="1513" t="s">
        <v>966</v>
      </c>
      <c r="B226" s="4">
        <v>8415</v>
      </c>
      <c r="C226" s="3">
        <v>5027</v>
      </c>
      <c r="D226" s="909">
        <v>3388</v>
      </c>
      <c r="E226" s="7"/>
      <c r="F226" s="7"/>
    </row>
    <row r="227" spans="1:6">
      <c r="A227" s="1513" t="s">
        <v>967</v>
      </c>
      <c r="B227" s="4">
        <v>8763</v>
      </c>
      <c r="C227" s="3">
        <v>5261</v>
      </c>
      <c r="D227" s="909">
        <v>3502</v>
      </c>
      <c r="E227" s="7"/>
      <c r="F227" s="7"/>
    </row>
    <row r="228" spans="1:6">
      <c r="A228" s="1513" t="s">
        <v>968</v>
      </c>
      <c r="B228" s="4">
        <v>9164</v>
      </c>
      <c r="C228" s="3">
        <v>5526</v>
      </c>
      <c r="D228" s="909">
        <v>3638</v>
      </c>
      <c r="E228" s="7"/>
      <c r="F228" s="7"/>
    </row>
    <row r="229" spans="1:6">
      <c r="A229" s="1513" t="s">
        <v>969</v>
      </c>
      <c r="B229" s="4">
        <v>9619</v>
      </c>
      <c r="C229" s="3">
        <v>5790</v>
      </c>
      <c r="D229" s="909">
        <v>3829</v>
      </c>
      <c r="E229" s="7"/>
      <c r="F229" s="7"/>
    </row>
    <row r="230" spans="1:6">
      <c r="A230" s="1513" t="s">
        <v>970</v>
      </c>
      <c r="B230" s="4">
        <v>9837</v>
      </c>
      <c r="C230" s="3">
        <v>5847</v>
      </c>
      <c r="D230" s="909">
        <v>3990</v>
      </c>
      <c r="E230" s="7"/>
      <c r="F230" s="7"/>
    </row>
    <row r="231" spans="1:6">
      <c r="A231" s="1513" t="s">
        <v>971</v>
      </c>
      <c r="B231" s="4">
        <v>9993</v>
      </c>
      <c r="C231" s="3">
        <v>5728</v>
      </c>
      <c r="D231" s="909">
        <v>4265</v>
      </c>
      <c r="E231" s="7"/>
      <c r="F231" s="7"/>
    </row>
    <row r="232" spans="1:6">
      <c r="A232" s="1513" t="s">
        <v>972</v>
      </c>
      <c r="B232" s="4">
        <v>10377</v>
      </c>
      <c r="C232" s="3">
        <v>5736</v>
      </c>
      <c r="D232" s="909">
        <v>4641</v>
      </c>
      <c r="E232" s="7"/>
      <c r="F232" s="7"/>
    </row>
    <row r="233" spans="1:6">
      <c r="A233" s="1513" t="s">
        <v>973</v>
      </c>
      <c r="B233" s="4">
        <v>10431</v>
      </c>
      <c r="C233" s="3">
        <v>5547</v>
      </c>
      <c r="D233" s="909">
        <v>4884</v>
      </c>
      <c r="E233" s="7"/>
      <c r="F233" s="7"/>
    </row>
    <row r="234" spans="1:6">
      <c r="A234" s="1513" t="s">
        <v>974</v>
      </c>
      <c r="B234" s="4">
        <v>10703</v>
      </c>
      <c r="C234" s="4">
        <v>5493</v>
      </c>
      <c r="D234" s="909">
        <v>5210</v>
      </c>
      <c r="E234" s="7"/>
      <c r="F234" s="7"/>
    </row>
    <row r="235" spans="1:6">
      <c r="A235" s="1513" t="s">
        <v>975</v>
      </c>
      <c r="B235" s="4">
        <v>11328</v>
      </c>
      <c r="C235" s="16">
        <v>5492</v>
      </c>
      <c r="D235" s="17">
        <v>5836</v>
      </c>
      <c r="E235" s="7"/>
      <c r="F235" s="7"/>
    </row>
    <row r="236" spans="1:6">
      <c r="A236" s="1513" t="s">
        <v>976</v>
      </c>
      <c r="B236" s="4">
        <v>11580</v>
      </c>
      <c r="C236" s="1541">
        <v>5409</v>
      </c>
      <c r="D236" s="977">
        <v>6171</v>
      </c>
      <c r="E236" s="7"/>
      <c r="F236" s="7"/>
    </row>
    <row r="237" spans="1:6">
      <c r="A237" s="1513" t="s">
        <v>977</v>
      </c>
      <c r="B237" s="4">
        <v>11657</v>
      </c>
      <c r="C237" s="1541">
        <v>5253</v>
      </c>
      <c r="D237" s="1551">
        <v>6404</v>
      </c>
      <c r="E237" s="7"/>
      <c r="F237" s="7"/>
    </row>
    <row r="238" spans="1:6">
      <c r="A238" s="1513" t="s">
        <v>978</v>
      </c>
      <c r="B238" s="4">
        <f>SUM(C238:D238)</f>
        <v>11751</v>
      </c>
      <c r="C238" s="1541">
        <v>5285</v>
      </c>
      <c r="D238" s="1551">
        <v>6466</v>
      </c>
      <c r="E238" s="7"/>
      <c r="F238" s="7"/>
    </row>
    <row r="239" spans="1:6">
      <c r="A239" s="1513" t="s">
        <v>979</v>
      </c>
      <c r="B239" s="4">
        <f>SUM(C239:D239)</f>
        <v>12038</v>
      </c>
      <c r="C239" s="1541">
        <v>5272</v>
      </c>
      <c r="D239" s="1551">
        <v>6766</v>
      </c>
    </row>
    <row r="240" spans="1:6">
      <c r="A240" s="1545"/>
      <c r="B240" s="1546" t="s">
        <v>1003</v>
      </c>
      <c r="C240" s="1546"/>
      <c r="D240" s="1546"/>
    </row>
    <row r="241" spans="1:7">
      <c r="A241" s="1513"/>
      <c r="B241" s="1497">
        <v>1886</v>
      </c>
      <c r="C241" s="1552">
        <v>845</v>
      </c>
      <c r="D241" s="1497">
        <v>13996</v>
      </c>
    </row>
    <row r="242" spans="1:7">
      <c r="A242" s="1441" t="s">
        <v>425</v>
      </c>
      <c r="B242" s="3"/>
      <c r="C242" s="3"/>
      <c r="D242" s="3"/>
    </row>
    <row r="243" spans="1:7">
      <c r="A243" s="2" t="s">
        <v>1004</v>
      </c>
      <c r="B243" s="13"/>
      <c r="C243" s="3"/>
      <c r="D243" s="3"/>
    </row>
    <row r="244" spans="1:7">
      <c r="A244" s="2" t="s">
        <v>989</v>
      </c>
      <c r="B244" s="3"/>
      <c r="C244" s="3"/>
      <c r="D244" s="3"/>
    </row>
    <row r="245" spans="1:7">
      <c r="A245" s="1447" t="s">
        <v>1005</v>
      </c>
      <c r="B245" s="1447"/>
      <c r="C245" s="1447"/>
      <c r="D245" s="1447"/>
      <c r="E245" s="1512"/>
      <c r="F245" s="1512"/>
    </row>
    <row r="247" spans="1:7">
      <c r="A247" s="992" t="s">
        <v>1006</v>
      </c>
      <c r="B247" s="1400"/>
      <c r="C247" s="1400"/>
      <c r="D247" s="1400"/>
      <c r="E247" s="1400"/>
      <c r="F247" s="1400"/>
      <c r="G247" s="12"/>
    </row>
    <row r="248" spans="1:7">
      <c r="A248" s="1186" t="s">
        <v>3</v>
      </c>
      <c r="B248" s="3"/>
      <c r="C248" s="3"/>
      <c r="D248" s="3"/>
    </row>
    <row r="249" spans="1:7" ht="25.5">
      <c r="A249" s="1508" t="s">
        <v>840</v>
      </c>
      <c r="B249" s="1510" t="s">
        <v>1007</v>
      </c>
      <c r="C249" s="1510" t="s">
        <v>1008</v>
      </c>
      <c r="D249" s="1510" t="s">
        <v>1009</v>
      </c>
      <c r="E249" s="1511"/>
    </row>
    <row r="250" spans="1:7">
      <c r="A250" s="1513" t="s">
        <v>929</v>
      </c>
      <c r="B250" s="4">
        <v>81</v>
      </c>
      <c r="C250" s="4">
        <v>81</v>
      </c>
      <c r="D250" s="1518">
        <v>0</v>
      </c>
      <c r="E250" s="1511"/>
    </row>
    <row r="251" spans="1:7">
      <c r="A251" s="1513" t="s">
        <v>931</v>
      </c>
      <c r="B251" s="4">
        <v>109</v>
      </c>
      <c r="C251" s="4">
        <v>109</v>
      </c>
      <c r="D251" s="1518">
        <v>0</v>
      </c>
      <c r="E251" s="1511"/>
    </row>
    <row r="252" spans="1:7">
      <c r="A252" s="1513" t="s">
        <v>932</v>
      </c>
      <c r="B252" s="4">
        <v>281</v>
      </c>
      <c r="C252" s="4">
        <v>281</v>
      </c>
      <c r="D252" s="1518">
        <v>0</v>
      </c>
      <c r="E252" s="1511"/>
    </row>
    <row r="253" spans="1:7">
      <c r="A253" s="1513" t="s">
        <v>933</v>
      </c>
      <c r="B253" s="4">
        <v>471</v>
      </c>
      <c r="C253" s="4">
        <v>471</v>
      </c>
      <c r="D253" s="1518">
        <v>0</v>
      </c>
      <c r="E253" s="1511"/>
    </row>
    <row r="254" spans="1:7">
      <c r="A254" s="1513" t="s">
        <v>934</v>
      </c>
      <c r="B254" s="4">
        <v>487</v>
      </c>
      <c r="C254" s="4">
        <v>487</v>
      </c>
      <c r="D254" s="1518">
        <v>0</v>
      </c>
      <c r="E254" s="1511"/>
    </row>
    <row r="255" spans="1:7">
      <c r="A255" s="1513" t="s">
        <v>935</v>
      </c>
      <c r="B255" s="4">
        <v>528</v>
      </c>
      <c r="C255" s="4">
        <v>528</v>
      </c>
      <c r="D255" s="1518">
        <v>0</v>
      </c>
      <c r="E255" s="1511"/>
    </row>
    <row r="256" spans="1:7">
      <c r="A256" s="1513" t="s">
        <v>936</v>
      </c>
      <c r="B256" s="4">
        <v>802</v>
      </c>
      <c r="C256" s="4">
        <v>802</v>
      </c>
      <c r="D256" s="1518">
        <v>0</v>
      </c>
      <c r="E256" s="1511"/>
    </row>
    <row r="257" spans="1:6">
      <c r="A257" s="1513" t="s">
        <v>937</v>
      </c>
      <c r="B257" s="4">
        <v>2223</v>
      </c>
      <c r="C257" s="4">
        <v>2223</v>
      </c>
      <c r="D257" s="1518">
        <v>0</v>
      </c>
      <c r="E257" s="1511"/>
    </row>
    <row r="258" spans="1:6">
      <c r="A258" s="1513" t="s">
        <v>938</v>
      </c>
      <c r="B258" s="3">
        <v>4908</v>
      </c>
      <c r="C258" s="3">
        <v>4908</v>
      </c>
      <c r="D258" s="1518">
        <v>0</v>
      </c>
      <c r="E258" s="7"/>
      <c r="F258" s="7"/>
    </row>
    <row r="259" spans="1:6">
      <c r="A259" s="1513" t="s">
        <v>939</v>
      </c>
      <c r="B259" s="3">
        <v>6972</v>
      </c>
      <c r="C259" s="3">
        <v>6972</v>
      </c>
      <c r="D259" s="1518">
        <v>0</v>
      </c>
      <c r="E259" s="7"/>
      <c r="F259" s="7"/>
    </row>
    <row r="260" spans="1:6">
      <c r="A260" s="1513" t="s">
        <v>940</v>
      </c>
      <c r="B260" s="3">
        <v>8610</v>
      </c>
      <c r="C260" s="3">
        <v>8610</v>
      </c>
      <c r="D260" s="1518">
        <v>0</v>
      </c>
      <c r="E260" s="7"/>
      <c r="F260" s="7"/>
    </row>
    <row r="261" spans="1:6">
      <c r="A261" s="1513" t="s">
        <v>941</v>
      </c>
      <c r="B261" s="3">
        <v>10677</v>
      </c>
      <c r="C261" s="3">
        <v>10677</v>
      </c>
      <c r="D261" s="1518">
        <v>0</v>
      </c>
      <c r="E261" s="7"/>
      <c r="F261" s="7"/>
    </row>
    <row r="262" spans="1:6">
      <c r="A262" s="1513" t="s">
        <v>942</v>
      </c>
      <c r="B262" s="3">
        <v>13970</v>
      </c>
      <c r="C262" s="3">
        <v>13970</v>
      </c>
      <c r="D262" s="1536">
        <v>0</v>
      </c>
      <c r="E262" s="979"/>
      <c r="F262" s="7"/>
    </row>
    <row r="263" spans="1:6">
      <c r="A263" s="1513" t="s">
        <v>943</v>
      </c>
      <c r="B263" s="3">
        <v>17643</v>
      </c>
      <c r="C263" s="3">
        <v>15806</v>
      </c>
      <c r="D263" s="1518">
        <v>1837</v>
      </c>
      <c r="E263" s="7"/>
      <c r="F263" s="7"/>
    </row>
    <row r="264" spans="1:6">
      <c r="A264" s="1513" t="s">
        <v>944</v>
      </c>
      <c r="B264" s="3">
        <v>21777</v>
      </c>
      <c r="C264" s="3">
        <v>19298</v>
      </c>
      <c r="D264" s="909">
        <v>2479</v>
      </c>
      <c r="E264" s="7"/>
      <c r="F264" s="7"/>
    </row>
    <row r="265" spans="1:6">
      <c r="A265" s="1513" t="s">
        <v>945</v>
      </c>
      <c r="B265" s="3">
        <v>26039</v>
      </c>
      <c r="C265" s="3">
        <v>22727</v>
      </c>
      <c r="D265" s="909">
        <v>3312</v>
      </c>
      <c r="E265" s="7"/>
      <c r="F265" s="7"/>
    </row>
    <row r="266" spans="1:6">
      <c r="A266" s="1513" t="s">
        <v>946</v>
      </c>
      <c r="B266" s="1400">
        <v>30845</v>
      </c>
      <c r="C266" s="1400">
        <v>26556</v>
      </c>
      <c r="D266" s="915">
        <v>4289</v>
      </c>
      <c r="E266" s="7"/>
      <c r="F266" s="7"/>
    </row>
    <row r="267" spans="1:6">
      <c r="A267" s="1513" t="s">
        <v>947</v>
      </c>
      <c r="B267" s="3">
        <v>36294.734694048369</v>
      </c>
      <c r="C267" s="3">
        <v>31278.734694048373</v>
      </c>
      <c r="D267" s="909">
        <v>5016</v>
      </c>
      <c r="E267" s="7"/>
      <c r="F267" s="7"/>
    </row>
    <row r="268" spans="1:6">
      <c r="A268" s="1513" t="s">
        <v>948</v>
      </c>
      <c r="B268" s="3">
        <v>42314.823357672147</v>
      </c>
      <c r="C268" s="3">
        <v>36156.823357672147</v>
      </c>
      <c r="D268" s="909">
        <v>6158</v>
      </c>
      <c r="E268" s="7"/>
      <c r="F268" s="7"/>
    </row>
    <row r="269" spans="1:6">
      <c r="A269" s="1513" t="s">
        <v>949</v>
      </c>
      <c r="B269" s="3">
        <v>48991.912021295902</v>
      </c>
      <c r="C269" s="3">
        <v>41034.912021295931</v>
      </c>
      <c r="D269" s="909">
        <v>7957</v>
      </c>
      <c r="E269" s="7"/>
      <c r="F269" s="7"/>
    </row>
    <row r="270" spans="1:6">
      <c r="A270" s="1513" t="s">
        <v>950</v>
      </c>
      <c r="B270" s="3">
        <v>53474</v>
      </c>
      <c r="C270" s="3">
        <v>42690</v>
      </c>
      <c r="D270" s="909">
        <v>10784</v>
      </c>
      <c r="E270" s="7"/>
      <c r="F270" s="7"/>
    </row>
    <row r="271" spans="1:6">
      <c r="A271" s="1513" t="s">
        <v>951</v>
      </c>
      <c r="B271" s="3">
        <v>62828</v>
      </c>
      <c r="C271" s="3">
        <v>49634</v>
      </c>
      <c r="D271" s="909">
        <v>13194</v>
      </c>
      <c r="E271" s="7"/>
      <c r="F271" s="7"/>
    </row>
    <row r="272" spans="1:6">
      <c r="A272" s="1513" t="s">
        <v>952</v>
      </c>
      <c r="B272" s="3">
        <v>73387</v>
      </c>
      <c r="C272" s="3">
        <v>55565</v>
      </c>
      <c r="D272" s="909">
        <v>17822</v>
      </c>
      <c r="E272" s="7"/>
      <c r="F272" s="7"/>
    </row>
    <row r="273" spans="1:6">
      <c r="A273" s="1513" t="s">
        <v>953</v>
      </c>
      <c r="B273" s="3">
        <v>79200</v>
      </c>
      <c r="C273" s="3">
        <v>59613</v>
      </c>
      <c r="D273" s="909">
        <v>19587</v>
      </c>
      <c r="E273" s="7"/>
      <c r="F273" s="7"/>
    </row>
    <row r="274" spans="1:6">
      <c r="A274" s="1513" t="s">
        <v>954</v>
      </c>
      <c r="B274" s="3">
        <v>86112</v>
      </c>
      <c r="C274" s="3">
        <v>65378</v>
      </c>
      <c r="D274" s="909">
        <v>20734</v>
      </c>
      <c r="E274" s="7"/>
      <c r="F274" s="7"/>
    </row>
    <row r="275" spans="1:6">
      <c r="A275" s="1513" t="s">
        <v>955</v>
      </c>
      <c r="B275" s="3">
        <v>94879</v>
      </c>
      <c r="C275" s="3">
        <v>71796</v>
      </c>
      <c r="D275" s="909">
        <v>23083</v>
      </c>
      <c r="E275" s="7"/>
      <c r="F275" s="7"/>
    </row>
    <row r="276" spans="1:6">
      <c r="A276" s="1513" t="s">
        <v>956</v>
      </c>
      <c r="B276" s="3">
        <v>101199</v>
      </c>
      <c r="C276" s="3">
        <v>78388</v>
      </c>
      <c r="D276" s="909">
        <v>22811</v>
      </c>
      <c r="E276" s="7"/>
      <c r="F276" s="7"/>
    </row>
    <row r="277" spans="1:6">
      <c r="A277" s="1513" t="s">
        <v>957</v>
      </c>
      <c r="B277" s="3">
        <v>110914</v>
      </c>
      <c r="C277" s="3">
        <v>85093</v>
      </c>
      <c r="D277" s="909">
        <v>25821</v>
      </c>
      <c r="E277" s="7"/>
      <c r="F277" s="7"/>
    </row>
    <row r="278" spans="1:6">
      <c r="A278" s="1513" t="s">
        <v>958</v>
      </c>
      <c r="B278" s="3">
        <v>122971</v>
      </c>
      <c r="C278" s="3">
        <v>92108</v>
      </c>
      <c r="D278" s="909">
        <v>30863</v>
      </c>
      <c r="E278" s="7"/>
      <c r="F278" s="7"/>
    </row>
    <row r="279" spans="1:6">
      <c r="A279" s="1513" t="s">
        <v>959</v>
      </c>
      <c r="B279" s="3">
        <v>134600</v>
      </c>
      <c r="C279" s="3">
        <v>100035</v>
      </c>
      <c r="D279" s="909">
        <v>34565</v>
      </c>
      <c r="E279" s="7"/>
      <c r="F279" s="7"/>
    </row>
    <row r="280" spans="1:6">
      <c r="A280" s="1513" t="s">
        <v>960</v>
      </c>
      <c r="B280" s="3">
        <v>144434.22232419121</v>
      </c>
      <c r="C280" s="3">
        <v>105824</v>
      </c>
      <c r="D280" s="909">
        <v>38610.222324191207</v>
      </c>
      <c r="E280" s="7"/>
      <c r="F280" s="7"/>
    </row>
    <row r="281" spans="1:6">
      <c r="A281" s="1513" t="s">
        <v>961</v>
      </c>
      <c r="B281" s="3">
        <v>149338</v>
      </c>
      <c r="C281" s="3">
        <v>108309</v>
      </c>
      <c r="D281" s="909">
        <v>41029</v>
      </c>
      <c r="E281" s="7"/>
      <c r="F281" s="7"/>
    </row>
    <row r="282" spans="1:6">
      <c r="A282" s="1513" t="s">
        <v>962</v>
      </c>
      <c r="B282" s="3">
        <v>157903</v>
      </c>
      <c r="C282" s="3">
        <v>111285</v>
      </c>
      <c r="D282" s="909">
        <v>46618</v>
      </c>
      <c r="E282" s="7"/>
      <c r="F282" s="7"/>
    </row>
    <row r="283" spans="1:6">
      <c r="A283" s="1513" t="s">
        <v>963</v>
      </c>
      <c r="B283" s="3">
        <v>166796</v>
      </c>
      <c r="C283" s="3">
        <v>115386</v>
      </c>
      <c r="D283" s="909">
        <v>51410</v>
      </c>
      <c r="E283" s="7"/>
      <c r="F283" s="7"/>
    </row>
    <row r="284" spans="1:6">
      <c r="A284" s="1513" t="s">
        <v>964</v>
      </c>
      <c r="B284" s="3">
        <v>179549</v>
      </c>
      <c r="C284" s="3">
        <v>121201</v>
      </c>
      <c r="D284" s="909">
        <v>58348</v>
      </c>
      <c r="E284" s="7"/>
      <c r="F284" s="7"/>
    </row>
    <row r="285" spans="1:6">
      <c r="A285" s="1513" t="s">
        <v>965</v>
      </c>
      <c r="B285" s="3">
        <v>184160</v>
      </c>
      <c r="C285" s="3">
        <v>124479</v>
      </c>
      <c r="D285" s="909">
        <v>59681</v>
      </c>
      <c r="E285" s="7"/>
      <c r="F285" s="7"/>
    </row>
    <row r="286" spans="1:6">
      <c r="A286" s="1513" t="s">
        <v>966</v>
      </c>
      <c r="B286" s="3">
        <v>190746</v>
      </c>
      <c r="C286" s="3">
        <v>126982</v>
      </c>
      <c r="D286" s="909">
        <v>63764</v>
      </c>
      <c r="E286" s="7"/>
      <c r="F286" s="7"/>
    </row>
    <row r="287" spans="1:6">
      <c r="A287" s="1513" t="s">
        <v>967</v>
      </c>
      <c r="B287" s="3">
        <v>198697</v>
      </c>
      <c r="C287" s="3">
        <v>130796</v>
      </c>
      <c r="D287" s="909">
        <v>67901</v>
      </c>
      <c r="E287" s="7"/>
      <c r="F287" s="7"/>
    </row>
    <row r="288" spans="1:6">
      <c r="A288" s="1513" t="s">
        <v>968</v>
      </c>
      <c r="B288" s="3">
        <v>208441</v>
      </c>
      <c r="C288" s="3">
        <v>134754</v>
      </c>
      <c r="D288" s="909">
        <v>73687</v>
      </c>
      <c r="E288" s="7"/>
      <c r="F288" s="7"/>
    </row>
    <row r="289" spans="1:6">
      <c r="A289" s="1513" t="s">
        <v>969</v>
      </c>
      <c r="B289" s="3">
        <v>217776</v>
      </c>
      <c r="C289" s="3">
        <v>139378</v>
      </c>
      <c r="D289" s="909">
        <v>78398</v>
      </c>
      <c r="E289" s="7"/>
      <c r="F289" s="7"/>
    </row>
    <row r="290" spans="1:6">
      <c r="A290" s="1513" t="s">
        <v>970</v>
      </c>
      <c r="B290" s="3">
        <v>224010</v>
      </c>
      <c r="C290" s="3">
        <v>142041</v>
      </c>
      <c r="D290" s="909">
        <v>81969</v>
      </c>
      <c r="E290" s="7"/>
      <c r="F290" s="7"/>
    </row>
    <row r="291" spans="1:6">
      <c r="A291" s="1513" t="s">
        <v>971</v>
      </c>
      <c r="B291" s="3">
        <v>228433</v>
      </c>
      <c r="C291" s="3">
        <v>138334</v>
      </c>
      <c r="D291" s="909">
        <v>90099</v>
      </c>
      <c r="E291" s="7"/>
      <c r="F291" s="7"/>
    </row>
    <row r="292" spans="1:6">
      <c r="A292" s="1513" t="s">
        <v>972</v>
      </c>
      <c r="B292" s="3">
        <v>233234</v>
      </c>
      <c r="C292" s="3">
        <v>137567</v>
      </c>
      <c r="D292" s="909">
        <v>95667</v>
      </c>
      <c r="E292" s="7"/>
      <c r="F292" s="7"/>
    </row>
    <row r="293" spans="1:6">
      <c r="A293" s="1513" t="s">
        <v>973</v>
      </c>
      <c r="B293" s="3">
        <v>233691</v>
      </c>
      <c r="C293" s="3">
        <v>132918</v>
      </c>
      <c r="D293" s="909">
        <v>100773</v>
      </c>
      <c r="E293" s="7"/>
      <c r="F293" s="7"/>
    </row>
    <row r="294" spans="1:6">
      <c r="A294" s="1513" t="s">
        <v>974</v>
      </c>
      <c r="B294" s="3">
        <v>239322</v>
      </c>
      <c r="C294" s="4">
        <v>129791</v>
      </c>
      <c r="D294" s="909">
        <v>109531</v>
      </c>
      <c r="E294" s="7"/>
      <c r="F294" s="7"/>
    </row>
    <row r="295" spans="1:6">
      <c r="A295" s="1513" t="s">
        <v>975</v>
      </c>
      <c r="B295" s="3">
        <v>250909</v>
      </c>
      <c r="C295" s="4">
        <v>127136</v>
      </c>
      <c r="D295" s="909">
        <v>123773</v>
      </c>
      <c r="E295" s="7"/>
      <c r="F295" s="7"/>
    </row>
    <row r="296" spans="1:6">
      <c r="A296" s="1513" t="s">
        <v>976</v>
      </c>
      <c r="B296" s="3">
        <v>257472</v>
      </c>
      <c r="C296" s="4">
        <v>125729</v>
      </c>
      <c r="D296" s="909">
        <v>131743</v>
      </c>
      <c r="E296" s="7"/>
      <c r="F296" s="7"/>
    </row>
    <row r="297" spans="1:6">
      <c r="A297" s="1513" t="s">
        <v>977</v>
      </c>
      <c r="B297" s="3">
        <v>258005</v>
      </c>
      <c r="C297" s="4">
        <v>119965</v>
      </c>
      <c r="D297" s="909">
        <v>138040</v>
      </c>
      <c r="E297" s="7"/>
      <c r="F297" s="7"/>
    </row>
    <row r="298" spans="1:6">
      <c r="A298" s="1513" t="s">
        <v>978</v>
      </c>
      <c r="B298" s="3">
        <v>275758</v>
      </c>
      <c r="C298" s="4">
        <v>118066</v>
      </c>
      <c r="D298" s="909">
        <v>157692</v>
      </c>
      <c r="E298" s="7"/>
      <c r="F298" s="7"/>
    </row>
    <row r="299" spans="1:6">
      <c r="A299" s="1513" t="s">
        <v>979</v>
      </c>
      <c r="B299" s="1002">
        <v>291512</v>
      </c>
      <c r="C299" s="917">
        <v>126492</v>
      </c>
      <c r="D299" s="918">
        <v>165020</v>
      </c>
      <c r="E299" s="7"/>
      <c r="F299" s="7"/>
    </row>
    <row r="300" spans="1:6">
      <c r="A300" s="1545"/>
      <c r="B300" s="1546" t="s">
        <v>985</v>
      </c>
      <c r="C300" s="1546"/>
      <c r="D300" s="1546"/>
      <c r="E300" s="7"/>
      <c r="F300" s="7"/>
    </row>
    <row r="301" spans="1:6">
      <c r="A301" s="1513"/>
      <c r="B301" s="1547">
        <v>359791</v>
      </c>
      <c r="C301" s="1548">
        <v>156063</v>
      </c>
      <c r="D301" s="1547" t="s">
        <v>91</v>
      </c>
      <c r="E301" s="7"/>
      <c r="F301" s="7"/>
    </row>
    <row r="302" spans="1:6">
      <c r="A302" s="2" t="s">
        <v>1010</v>
      </c>
      <c r="B302" s="3"/>
      <c r="C302" s="3"/>
      <c r="D302" s="3"/>
      <c r="E302" s="7"/>
      <c r="F302" s="7"/>
    </row>
    <row r="303" spans="1:6">
      <c r="A303" s="2" t="s">
        <v>1011</v>
      </c>
      <c r="B303" s="3"/>
      <c r="C303" s="3"/>
      <c r="D303" s="3"/>
      <c r="E303" s="7"/>
      <c r="F303" s="7"/>
    </row>
    <row r="304" spans="1:6">
      <c r="A304" s="2" t="s">
        <v>1012</v>
      </c>
      <c r="B304" s="3"/>
      <c r="C304" s="3"/>
      <c r="D304" s="3"/>
      <c r="E304" s="7"/>
      <c r="F304" s="7"/>
    </row>
    <row r="305" spans="1:16">
      <c r="A305" s="2" t="s">
        <v>989</v>
      </c>
      <c r="B305" s="3"/>
      <c r="C305" s="3"/>
      <c r="D305" s="3"/>
      <c r="E305" s="7"/>
      <c r="F305" s="7"/>
    </row>
    <row r="306" spans="1:16">
      <c r="A306" s="1441" t="s">
        <v>122</v>
      </c>
      <c r="B306" s="3"/>
      <c r="C306" s="3"/>
      <c r="D306" s="3"/>
      <c r="E306" s="7"/>
      <c r="F306" s="7"/>
    </row>
    <row r="307" spans="1:16">
      <c r="A307" s="2" t="s">
        <v>1013</v>
      </c>
      <c r="B307" s="3"/>
      <c r="C307" s="3"/>
      <c r="D307" s="3"/>
      <c r="E307" s="7"/>
      <c r="F307" s="7"/>
    </row>
    <row r="308" spans="1:16">
      <c r="A308" s="2" t="s">
        <v>1014</v>
      </c>
      <c r="B308" s="3"/>
      <c r="C308" s="3"/>
      <c r="D308" s="3"/>
      <c r="E308" s="7"/>
      <c r="F308" s="7"/>
    </row>
    <row r="309" spans="1:16">
      <c r="A309" s="9" t="s">
        <v>1015</v>
      </c>
      <c r="B309" s="3"/>
      <c r="C309" s="3"/>
      <c r="D309" s="3"/>
      <c r="E309" s="7"/>
      <c r="F309" s="7"/>
    </row>
    <row r="310" spans="1:16">
      <c r="A310" s="9" t="s">
        <v>991</v>
      </c>
    </row>
    <row r="311" spans="1:16">
      <c r="A311" s="992" t="s">
        <v>1016</v>
      </c>
      <c r="B311" s="1400"/>
      <c r="C311" s="1400"/>
      <c r="D311" s="1400"/>
      <c r="E311" s="12"/>
      <c r="F311" s="12"/>
    </row>
    <row r="312" spans="1:16">
      <c r="A312" s="1186" t="s">
        <v>3</v>
      </c>
      <c r="B312" s="3"/>
      <c r="C312" s="3"/>
      <c r="D312" s="3"/>
      <c r="E312" s="7"/>
      <c r="F312" s="7"/>
    </row>
    <row r="313" spans="1:16" ht="25.5">
      <c r="A313" s="1508" t="s">
        <v>840</v>
      </c>
      <c r="B313" s="1510" t="s">
        <v>1007</v>
      </c>
      <c r="C313" s="1510" t="s">
        <v>766</v>
      </c>
      <c r="D313" s="1510" t="s">
        <v>767</v>
      </c>
      <c r="E313" s="1510" t="s">
        <v>1017</v>
      </c>
      <c r="F313" s="7"/>
    </row>
    <row r="314" spans="1:16">
      <c r="A314" s="1513" t="s">
        <v>929</v>
      </c>
      <c r="B314" s="4">
        <v>81</v>
      </c>
      <c r="C314" s="4">
        <v>81</v>
      </c>
      <c r="D314" s="1518">
        <v>0</v>
      </c>
      <c r="E314" s="1553">
        <v>0</v>
      </c>
      <c r="F314" s="7"/>
    </row>
    <row r="315" spans="1:16">
      <c r="A315" s="1513" t="s">
        <v>931</v>
      </c>
      <c r="B315" s="4">
        <v>109</v>
      </c>
      <c r="C315" s="4">
        <v>109</v>
      </c>
      <c r="D315" s="1518">
        <v>0</v>
      </c>
      <c r="E315" s="1553">
        <v>0</v>
      </c>
      <c r="F315" s="7"/>
    </row>
    <row r="316" spans="1:16">
      <c r="A316" s="1513" t="s">
        <v>932</v>
      </c>
      <c r="B316" s="4">
        <v>281</v>
      </c>
      <c r="C316" s="4">
        <v>281</v>
      </c>
      <c r="D316" s="1518">
        <v>0</v>
      </c>
      <c r="E316" s="1553">
        <v>0</v>
      </c>
      <c r="F316" s="7"/>
      <c r="H316" s="1"/>
      <c r="I316" s="1"/>
      <c r="J316" s="1"/>
      <c r="K316" s="1"/>
      <c r="L316" s="1"/>
      <c r="M316" s="1"/>
      <c r="N316" s="1"/>
      <c r="O316" s="1"/>
      <c r="P316" s="1"/>
    </row>
    <row r="317" spans="1:16">
      <c r="A317" s="1513" t="s">
        <v>933</v>
      </c>
      <c r="B317" s="4">
        <v>471</v>
      </c>
      <c r="C317" s="4">
        <v>340</v>
      </c>
      <c r="D317" s="1518">
        <v>131</v>
      </c>
      <c r="E317" s="1554">
        <v>38.529411764705884</v>
      </c>
      <c r="F317" s="7"/>
      <c r="H317" s="1"/>
      <c r="I317" s="1"/>
      <c r="J317" s="1"/>
      <c r="K317" s="1"/>
      <c r="L317" s="1"/>
      <c r="M317" s="1"/>
      <c r="N317" s="1"/>
      <c r="O317" s="1"/>
      <c r="P317" s="1"/>
    </row>
    <row r="318" spans="1:16">
      <c r="A318" s="1513" t="s">
        <v>934</v>
      </c>
      <c r="B318" s="4">
        <v>487</v>
      </c>
      <c r="C318" s="4">
        <v>349</v>
      </c>
      <c r="D318" s="1518">
        <v>138</v>
      </c>
      <c r="E318" s="1554">
        <v>39.541547277936964</v>
      </c>
      <c r="F318" s="7"/>
      <c r="H318" s="4"/>
      <c r="I318" s="1"/>
      <c r="J318" s="981"/>
      <c r="K318" s="1"/>
      <c r="L318" s="981"/>
      <c r="M318" s="1"/>
      <c r="N318" s="4"/>
      <c r="O318" s="1"/>
      <c r="P318" s="4"/>
    </row>
    <row r="319" spans="1:16">
      <c r="A319" s="1513" t="s">
        <v>935</v>
      </c>
      <c r="B319" s="4">
        <v>528</v>
      </c>
      <c r="C319" s="1451">
        <v>390</v>
      </c>
      <c r="D319" s="1001">
        <v>138</v>
      </c>
      <c r="E319" s="1554">
        <v>35.384615384615387</v>
      </c>
      <c r="F319" s="7"/>
      <c r="H319" s="1"/>
      <c r="I319" s="1"/>
      <c r="J319" s="1"/>
      <c r="K319" s="1"/>
      <c r="L319" s="1"/>
      <c r="M319" s="1"/>
      <c r="N319" s="1"/>
      <c r="O319" s="1"/>
      <c r="P319" s="1"/>
    </row>
    <row r="320" spans="1:16">
      <c r="A320" s="1513" t="s">
        <v>936</v>
      </c>
      <c r="B320" s="4">
        <v>802</v>
      </c>
      <c r="C320" s="4">
        <v>579</v>
      </c>
      <c r="D320" s="1518">
        <v>223</v>
      </c>
      <c r="E320" s="1554">
        <v>38.5146804835924</v>
      </c>
      <c r="F320" s="7"/>
      <c r="H320" s="1"/>
      <c r="I320" s="1"/>
      <c r="J320" s="984"/>
      <c r="K320" s="1"/>
      <c r="L320" s="981"/>
      <c r="M320" s="1"/>
      <c r="N320" s="981"/>
      <c r="O320" s="1"/>
      <c r="P320" s="981"/>
    </row>
    <row r="321" spans="1:16">
      <c r="A321" s="1513" t="s">
        <v>937</v>
      </c>
      <c r="B321" s="4">
        <v>2223</v>
      </c>
      <c r="C321" s="4">
        <v>1499</v>
      </c>
      <c r="D321" s="1518">
        <v>724</v>
      </c>
      <c r="E321" s="1554">
        <v>48.29886591060707</v>
      </c>
      <c r="F321" s="7"/>
      <c r="H321" s="1"/>
      <c r="I321" s="1"/>
      <c r="J321" s="1"/>
      <c r="K321" s="1"/>
      <c r="L321" s="1"/>
      <c r="M321" s="1"/>
      <c r="N321" s="1"/>
      <c r="O321" s="1"/>
      <c r="P321" s="1"/>
    </row>
    <row r="322" spans="1:16">
      <c r="A322" s="1513" t="s">
        <v>938</v>
      </c>
      <c r="B322" s="3">
        <v>4908</v>
      </c>
      <c r="C322" s="976">
        <v>3327.9187066974596</v>
      </c>
      <c r="D322" s="1536">
        <v>1580.0812933025404</v>
      </c>
      <c r="E322" s="1554">
        <v>47.479564032697546</v>
      </c>
      <c r="F322" s="7"/>
      <c r="H322" s="1"/>
      <c r="I322" s="1"/>
      <c r="J322" s="1"/>
      <c r="K322" s="1"/>
      <c r="L322" s="1"/>
      <c r="M322" s="1"/>
      <c r="N322" s="1"/>
      <c r="O322" s="1"/>
      <c r="P322" s="1"/>
    </row>
    <row r="323" spans="1:16">
      <c r="A323" s="1513" t="s">
        <v>939</v>
      </c>
      <c r="B323" s="3">
        <v>6972</v>
      </c>
      <c r="C323" s="3">
        <v>4626.9547218628722</v>
      </c>
      <c r="D323" s="1518">
        <v>2345.0452781371282</v>
      </c>
      <c r="E323" s="1554">
        <v>50.682261208576996</v>
      </c>
      <c r="F323" s="7"/>
      <c r="H323" s="1"/>
      <c r="I323" s="1"/>
      <c r="J323" s="1"/>
      <c r="K323" s="1"/>
      <c r="L323" s="1"/>
      <c r="M323" s="1"/>
      <c r="N323" s="1"/>
      <c r="O323" s="1"/>
      <c r="P323" s="1"/>
    </row>
    <row r="324" spans="1:16">
      <c r="A324" s="1513" t="s">
        <v>940</v>
      </c>
      <c r="B324" s="3">
        <v>8610</v>
      </c>
      <c r="C324" s="3">
        <v>5744.420485175202</v>
      </c>
      <c r="D324" s="1518">
        <v>2865.579514824798</v>
      </c>
      <c r="E324" s="1554">
        <v>49.884570988841865</v>
      </c>
      <c r="F324" s="7"/>
      <c r="H324" s="1529"/>
      <c r="I324" s="1"/>
      <c r="J324" s="981"/>
      <c r="K324" s="1"/>
      <c r="L324" s="981"/>
      <c r="M324" s="1"/>
      <c r="N324" s="4"/>
      <c r="O324" s="1"/>
      <c r="P324" s="4"/>
    </row>
    <row r="325" spans="1:16">
      <c r="A325" s="1513" t="s">
        <v>941</v>
      </c>
      <c r="B325" s="976">
        <v>10677</v>
      </c>
      <c r="C325" s="976">
        <v>7125</v>
      </c>
      <c r="D325" s="1536">
        <v>3552</v>
      </c>
      <c r="E325" s="1554">
        <v>49.852631578947367</v>
      </c>
      <c r="F325" s="7"/>
      <c r="H325" s="1"/>
      <c r="I325" s="1"/>
      <c r="J325" s="1"/>
      <c r="K325" s="1"/>
      <c r="L325" s="1"/>
      <c r="M325" s="1"/>
      <c r="N325" s="1"/>
      <c r="O325" s="1"/>
      <c r="P325" s="1"/>
    </row>
    <row r="326" spans="1:16">
      <c r="A326" s="1513" t="s">
        <v>942</v>
      </c>
      <c r="B326" s="3">
        <v>13970</v>
      </c>
      <c r="C326" s="3">
        <v>9091.8128471950549</v>
      </c>
      <c r="D326" s="1518">
        <v>4878.1871528049451</v>
      </c>
      <c r="E326" s="1554">
        <v>53.654724693435931</v>
      </c>
      <c r="F326" s="7"/>
      <c r="H326" s="1"/>
      <c r="I326" s="1"/>
      <c r="J326" s="984"/>
      <c r="K326" s="1"/>
      <c r="L326" s="981"/>
      <c r="M326" s="1"/>
      <c r="N326" s="981"/>
      <c r="O326" s="1"/>
      <c r="P326" s="981"/>
    </row>
    <row r="327" spans="1:16">
      <c r="A327" s="1513" t="s">
        <v>943</v>
      </c>
      <c r="B327" s="3">
        <v>15806</v>
      </c>
      <c r="C327" s="3">
        <v>9897.7673291323317</v>
      </c>
      <c r="D327" s="1518">
        <v>5908.2326708676683</v>
      </c>
      <c r="E327" s="1554">
        <v>59.692579896052187</v>
      </c>
      <c r="F327" s="7"/>
      <c r="H327" s="1"/>
      <c r="I327" s="1"/>
      <c r="J327" s="1"/>
      <c r="K327" s="1"/>
      <c r="L327" s="1"/>
      <c r="M327" s="1"/>
      <c r="N327" s="1"/>
      <c r="O327" s="1"/>
      <c r="P327" s="1"/>
    </row>
    <row r="328" spans="1:16">
      <c r="A328" s="1513" t="s">
        <v>944</v>
      </c>
      <c r="B328" s="3">
        <v>19298</v>
      </c>
      <c r="C328" s="976">
        <v>11676.775697045359</v>
      </c>
      <c r="D328" s="977">
        <v>7621.2243029546398</v>
      </c>
      <c r="E328" s="1554">
        <v>65.268225584594219</v>
      </c>
      <c r="F328" s="7"/>
      <c r="H328" s="1"/>
      <c r="I328" s="1"/>
      <c r="J328" s="1"/>
      <c r="K328" s="1"/>
      <c r="L328" s="1"/>
      <c r="M328" s="1"/>
      <c r="N328" s="1"/>
      <c r="O328" s="1"/>
      <c r="P328" s="1"/>
    </row>
    <row r="329" spans="1:16">
      <c r="A329" s="1513" t="s">
        <v>945</v>
      </c>
      <c r="B329" s="3">
        <v>22727</v>
      </c>
      <c r="C329" s="976">
        <v>12824</v>
      </c>
      <c r="D329" s="977">
        <v>9903</v>
      </c>
      <c r="E329" s="1554">
        <v>77.222395508421698</v>
      </c>
      <c r="F329" s="7"/>
      <c r="H329" s="4"/>
      <c r="I329" s="4"/>
      <c r="J329" s="4"/>
      <c r="K329" s="4"/>
      <c r="L329" s="4"/>
      <c r="M329" s="4"/>
      <c r="N329" s="4"/>
      <c r="O329" s="4"/>
      <c r="P329" s="4"/>
    </row>
    <row r="330" spans="1:16">
      <c r="A330" s="1513" t="s">
        <v>946</v>
      </c>
      <c r="B330" s="3">
        <v>26556</v>
      </c>
      <c r="C330" s="981">
        <v>14582</v>
      </c>
      <c r="D330" s="977">
        <v>11974</v>
      </c>
      <c r="E330" s="1554">
        <v>82.114936222740369</v>
      </c>
      <c r="F330" s="7"/>
      <c r="H330" s="4"/>
      <c r="I330" s="4"/>
      <c r="J330" s="4"/>
      <c r="K330" s="4"/>
      <c r="L330" s="4"/>
      <c r="M330" s="4"/>
      <c r="N330" s="4"/>
      <c r="O330" s="4"/>
      <c r="P330" s="4"/>
    </row>
    <row r="331" spans="1:16">
      <c r="A331" s="1513" t="s">
        <v>947</v>
      </c>
      <c r="B331" s="3">
        <v>31278.734694048377</v>
      </c>
      <c r="C331" s="976">
        <v>17116.622186204459</v>
      </c>
      <c r="D331" s="977">
        <v>14162.112507843916</v>
      </c>
      <c r="E331" s="1554">
        <v>82.73894436519258</v>
      </c>
      <c r="F331" s="7"/>
      <c r="H331" s="4"/>
      <c r="I331" s="4"/>
      <c r="J331" s="4"/>
      <c r="K331" s="4"/>
      <c r="L331" s="4"/>
      <c r="M331" s="4"/>
      <c r="N331" s="4"/>
      <c r="O331" s="4"/>
      <c r="P331" s="4"/>
    </row>
    <row r="332" spans="1:16">
      <c r="A332" s="1513" t="s">
        <v>948</v>
      </c>
      <c r="B332" s="3">
        <v>36156.823357672147</v>
      </c>
      <c r="C332" s="976">
        <v>19500.445156189464</v>
      </c>
      <c r="D332" s="977">
        <v>16656.378201482683</v>
      </c>
      <c r="E332" s="1554">
        <v>85.415374203372636</v>
      </c>
      <c r="F332" s="7"/>
      <c r="H332" s="1"/>
      <c r="I332" s="1"/>
      <c r="J332" s="1"/>
      <c r="K332" s="1"/>
      <c r="L332" s="1"/>
      <c r="M332" s="1"/>
      <c r="N332" s="1"/>
      <c r="O332" s="1"/>
      <c r="P332" s="1"/>
    </row>
    <row r="333" spans="1:16">
      <c r="A333" s="1513" t="s">
        <v>949</v>
      </c>
      <c r="B333" s="3">
        <v>41034.912021295924</v>
      </c>
      <c r="C333" s="976">
        <v>22157.210322233412</v>
      </c>
      <c r="D333" s="977">
        <v>18877.701699062516</v>
      </c>
      <c r="E333" s="1554">
        <v>85.198910081743875</v>
      </c>
      <c r="F333" s="7"/>
      <c r="H333" s="1"/>
      <c r="I333" s="1"/>
      <c r="J333" s="1"/>
      <c r="K333" s="1"/>
      <c r="L333" s="1"/>
      <c r="M333" s="1"/>
      <c r="N333" s="1"/>
      <c r="O333" s="1"/>
      <c r="P333" s="1"/>
    </row>
    <row r="334" spans="1:16">
      <c r="A334" s="1513" t="s">
        <v>950</v>
      </c>
      <c r="B334" s="3">
        <v>42690</v>
      </c>
      <c r="C334" s="976">
        <v>22517</v>
      </c>
      <c r="D334" s="977">
        <v>20173</v>
      </c>
      <c r="E334" s="1554">
        <v>89.590087489452415</v>
      </c>
      <c r="F334" s="7"/>
    </row>
    <row r="335" spans="1:16">
      <c r="A335" s="1513" t="s">
        <v>951</v>
      </c>
      <c r="B335" s="3">
        <v>49634</v>
      </c>
      <c r="C335" s="3">
        <v>26106</v>
      </c>
      <c r="D335" s="909">
        <v>23528</v>
      </c>
      <c r="E335" s="1554">
        <v>90.12487550754615</v>
      </c>
      <c r="F335" s="7"/>
    </row>
    <row r="336" spans="1:16">
      <c r="A336" s="1513" t="s">
        <v>952</v>
      </c>
      <c r="B336" s="3">
        <v>55565</v>
      </c>
      <c r="C336" s="3">
        <v>28919</v>
      </c>
      <c r="D336" s="909">
        <v>26646</v>
      </c>
      <c r="E336" s="1554">
        <v>92.140115495003286</v>
      </c>
      <c r="F336" s="7"/>
    </row>
    <row r="337" spans="1:6">
      <c r="A337" s="1513" t="s">
        <v>953</v>
      </c>
      <c r="B337" s="3">
        <v>59613</v>
      </c>
      <c r="C337" s="3">
        <v>30801</v>
      </c>
      <c r="D337" s="909">
        <v>28812</v>
      </c>
      <c r="E337" s="1554">
        <v>93.542417453978771</v>
      </c>
      <c r="F337" s="7"/>
    </row>
    <row r="338" spans="1:6">
      <c r="A338" s="1513" t="s">
        <v>954</v>
      </c>
      <c r="B338" s="3">
        <v>65378</v>
      </c>
      <c r="C338" s="3">
        <v>33397</v>
      </c>
      <c r="D338" s="909">
        <v>31981</v>
      </c>
      <c r="E338" s="1554">
        <v>95.760098212414292</v>
      </c>
      <c r="F338" s="7"/>
    </row>
    <row r="339" spans="1:6">
      <c r="A339" s="1513" t="s">
        <v>955</v>
      </c>
      <c r="B339" s="3">
        <v>71470</v>
      </c>
      <c r="C339" s="3">
        <v>36139</v>
      </c>
      <c r="D339" s="909">
        <v>35331</v>
      </c>
      <c r="E339" s="1554">
        <v>97.764188273056803</v>
      </c>
      <c r="F339" s="7"/>
    </row>
    <row r="340" spans="1:6">
      <c r="A340" s="1513" t="s">
        <v>956</v>
      </c>
      <c r="B340" s="3">
        <v>78388</v>
      </c>
      <c r="C340" s="976">
        <v>39305.961339909052</v>
      </c>
      <c r="D340" s="977">
        <v>39082.038660090948</v>
      </c>
      <c r="E340" s="1554">
        <v>99.430308604128342</v>
      </c>
      <c r="F340" s="7"/>
    </row>
    <row r="341" spans="1:6">
      <c r="A341" s="1513" t="s">
        <v>957</v>
      </c>
      <c r="B341" s="3">
        <v>85093</v>
      </c>
      <c r="C341" s="976">
        <v>42345.209912811617</v>
      </c>
      <c r="D341" s="977">
        <v>42747.790087188383</v>
      </c>
      <c r="E341" s="1554">
        <v>100.95071006899168</v>
      </c>
      <c r="F341" s="7"/>
    </row>
    <row r="342" spans="1:6">
      <c r="A342" s="1513" t="s">
        <v>958</v>
      </c>
      <c r="B342" s="3">
        <v>92108</v>
      </c>
      <c r="C342" s="976">
        <v>45619.873936118041</v>
      </c>
      <c r="D342" s="977">
        <v>46488.126063881959</v>
      </c>
      <c r="E342" s="1554">
        <v>101.90323219432771</v>
      </c>
      <c r="F342" s="7"/>
    </row>
    <row r="343" spans="1:6">
      <c r="A343" s="1513" t="s">
        <v>959</v>
      </c>
      <c r="B343" s="3">
        <v>100035</v>
      </c>
      <c r="C343" s="976">
        <v>49546.01217266218</v>
      </c>
      <c r="D343" s="977">
        <v>50488.98782733782</v>
      </c>
      <c r="E343" s="1554">
        <v>101.90323219432773</v>
      </c>
      <c r="F343" s="7"/>
    </row>
    <row r="344" spans="1:6">
      <c r="A344" s="1513" t="s">
        <v>960</v>
      </c>
      <c r="B344" s="3">
        <v>105824</v>
      </c>
      <c r="C344" s="976">
        <v>52157.017854771075</v>
      </c>
      <c r="D344" s="977">
        <v>53666.982145228925</v>
      </c>
      <c r="E344" s="1554">
        <v>102.89503570672365</v>
      </c>
      <c r="F344" s="7"/>
    </row>
    <row r="345" spans="1:6">
      <c r="A345" s="1513" t="s">
        <v>961</v>
      </c>
      <c r="B345" s="3">
        <v>108309</v>
      </c>
      <c r="C345" s="976">
        <v>53377.018493099866</v>
      </c>
      <c r="D345" s="977">
        <v>54931.981506900134</v>
      </c>
      <c r="E345" s="1554">
        <v>102.91316948323235</v>
      </c>
      <c r="F345" s="7"/>
    </row>
    <row r="346" spans="1:6">
      <c r="A346" s="1513" t="s">
        <v>962</v>
      </c>
      <c r="B346" s="3">
        <v>111285</v>
      </c>
      <c r="C346" s="976">
        <v>54889</v>
      </c>
      <c r="D346" s="977">
        <v>56396</v>
      </c>
      <c r="E346" s="1554">
        <v>102.74554100092914</v>
      </c>
      <c r="F346" s="7"/>
    </row>
    <row r="347" spans="1:6">
      <c r="A347" s="1513" t="s">
        <v>963</v>
      </c>
      <c r="B347" s="3">
        <v>115386</v>
      </c>
      <c r="C347" s="3">
        <v>57000</v>
      </c>
      <c r="D347" s="909">
        <v>58386</v>
      </c>
      <c r="E347" s="1554">
        <v>102.43157894736842</v>
      </c>
      <c r="F347" s="7"/>
    </row>
    <row r="348" spans="1:6">
      <c r="A348" s="1513" t="s">
        <v>964</v>
      </c>
      <c r="B348" s="3">
        <v>121201</v>
      </c>
      <c r="C348" s="3">
        <v>60087</v>
      </c>
      <c r="D348" s="909">
        <v>61114</v>
      </c>
      <c r="E348" s="1554">
        <v>101.7091883435685</v>
      </c>
      <c r="F348" s="7"/>
    </row>
    <row r="349" spans="1:6">
      <c r="A349" s="1513" t="s">
        <v>965</v>
      </c>
      <c r="B349" s="3">
        <v>124479</v>
      </c>
      <c r="C349" s="3">
        <v>61882</v>
      </c>
      <c r="D349" s="909">
        <v>62597</v>
      </c>
      <c r="E349" s="1554">
        <v>101.15542484082609</v>
      </c>
      <c r="F349" s="7"/>
    </row>
    <row r="350" spans="1:6">
      <c r="A350" s="1513" t="s">
        <v>966</v>
      </c>
      <c r="B350" s="3">
        <v>126982</v>
      </c>
      <c r="C350" s="3">
        <v>63228</v>
      </c>
      <c r="D350" s="909">
        <v>63754</v>
      </c>
      <c r="E350" s="1554">
        <v>100.83190991332953</v>
      </c>
      <c r="F350" s="7"/>
    </row>
    <row r="351" spans="1:6">
      <c r="A351" s="1513" t="s">
        <v>967</v>
      </c>
      <c r="B351" s="3">
        <v>130796</v>
      </c>
      <c r="C351" s="3">
        <v>64878</v>
      </c>
      <c r="D351" s="909">
        <v>65918</v>
      </c>
      <c r="E351" s="1554">
        <v>101.60300872406671</v>
      </c>
      <c r="F351" s="7"/>
    </row>
    <row r="352" spans="1:6">
      <c r="A352" s="1513" t="s">
        <v>968</v>
      </c>
      <c r="B352" s="3">
        <v>134754</v>
      </c>
      <c r="C352" s="3">
        <v>66706</v>
      </c>
      <c r="D352" s="909">
        <v>68048</v>
      </c>
      <c r="E352" s="1554">
        <v>102.01181303031213</v>
      </c>
      <c r="F352" s="7"/>
    </row>
    <row r="353" spans="1:6">
      <c r="A353" s="1513" t="s">
        <v>969</v>
      </c>
      <c r="B353" s="3">
        <v>139378</v>
      </c>
      <c r="C353" s="3">
        <v>68660</v>
      </c>
      <c r="D353" s="909">
        <v>70718</v>
      </c>
      <c r="E353" s="1554">
        <v>102.99737838625109</v>
      </c>
      <c r="F353" s="7"/>
    </row>
    <row r="354" spans="1:6">
      <c r="A354" s="1513" t="s">
        <v>970</v>
      </c>
      <c r="B354" s="3">
        <v>142041</v>
      </c>
      <c r="C354" s="3">
        <v>70346</v>
      </c>
      <c r="D354" s="909">
        <v>71695</v>
      </c>
      <c r="E354" s="1554">
        <v>101.91766411736276</v>
      </c>
      <c r="F354" s="7"/>
    </row>
    <row r="355" spans="1:6">
      <c r="A355" s="1513" t="s">
        <v>971</v>
      </c>
      <c r="B355" s="3">
        <v>138334</v>
      </c>
      <c r="C355" s="3">
        <v>68302</v>
      </c>
      <c r="D355" s="909">
        <v>70032</v>
      </c>
      <c r="E355" s="1554">
        <v>102.53286873005183</v>
      </c>
      <c r="F355" s="7"/>
    </row>
    <row r="356" spans="1:6">
      <c r="A356" s="1513" t="s">
        <v>972</v>
      </c>
      <c r="B356" s="3">
        <v>137567</v>
      </c>
      <c r="C356" s="3">
        <v>67787</v>
      </c>
      <c r="D356" s="909">
        <v>69780</v>
      </c>
      <c r="E356" s="1554">
        <v>102.94009175800669</v>
      </c>
      <c r="F356" s="7"/>
    </row>
    <row r="357" spans="1:6">
      <c r="A357" s="1513" t="s">
        <v>973</v>
      </c>
      <c r="B357" s="3">
        <v>132918</v>
      </c>
      <c r="C357" s="3">
        <v>65957</v>
      </c>
      <c r="D357" s="909">
        <v>66961</v>
      </c>
      <c r="E357" s="1554">
        <v>101.52220386009067</v>
      </c>
      <c r="F357" s="7"/>
    </row>
    <row r="358" spans="1:6">
      <c r="A358" s="1513" t="s">
        <v>974</v>
      </c>
      <c r="B358" s="3">
        <v>129791</v>
      </c>
      <c r="C358" s="4">
        <v>64300</v>
      </c>
      <c r="D358" s="909">
        <v>65491</v>
      </c>
      <c r="E358" s="1554">
        <v>101.85225505443233</v>
      </c>
      <c r="F358" s="7"/>
    </row>
    <row r="359" spans="1:6">
      <c r="A359" s="1513" t="s">
        <v>975</v>
      </c>
      <c r="B359" s="3">
        <v>127136</v>
      </c>
      <c r="C359" s="4">
        <v>62260</v>
      </c>
      <c r="D359" s="909">
        <v>64876</v>
      </c>
      <c r="E359" s="1554">
        <v>104.20173466109861</v>
      </c>
      <c r="F359" s="7"/>
    </row>
    <row r="360" spans="1:6">
      <c r="A360" s="1513" t="s">
        <v>976</v>
      </c>
      <c r="B360" s="3">
        <v>125729</v>
      </c>
      <c r="C360" s="4">
        <v>61597</v>
      </c>
      <c r="D360" s="909">
        <v>64132</v>
      </c>
      <c r="E360" s="1554">
        <v>104.1154601685147</v>
      </c>
      <c r="F360" s="7"/>
    </row>
    <row r="361" spans="1:6">
      <c r="A361" s="1513" t="s">
        <v>977</v>
      </c>
      <c r="B361" s="3">
        <v>119965</v>
      </c>
      <c r="C361" s="4">
        <v>55000</v>
      </c>
      <c r="D361" s="909">
        <v>64965</v>
      </c>
      <c r="E361" s="1554">
        <v>118.11818181818181</v>
      </c>
      <c r="F361" s="7"/>
    </row>
    <row r="362" spans="1:6">
      <c r="A362" s="1513" t="s">
        <v>978</v>
      </c>
      <c r="B362" s="3">
        <v>118066</v>
      </c>
      <c r="C362" s="4">
        <v>54903</v>
      </c>
      <c r="D362" s="909">
        <v>63163</v>
      </c>
      <c r="E362" s="1554">
        <v>115.04471522503323</v>
      </c>
      <c r="F362" s="7"/>
    </row>
    <row r="363" spans="1:6">
      <c r="A363" s="1513" t="s">
        <v>979</v>
      </c>
      <c r="B363" s="1002">
        <v>126492</v>
      </c>
      <c r="C363" s="917">
        <v>60316</v>
      </c>
      <c r="D363" s="918">
        <v>66176</v>
      </c>
      <c r="E363" s="1555">
        <v>109.71549837522383</v>
      </c>
      <c r="F363" s="7"/>
    </row>
    <row r="364" spans="1:6">
      <c r="A364" s="1545"/>
      <c r="B364" s="1546" t="s">
        <v>985</v>
      </c>
      <c r="C364" s="1546"/>
      <c r="D364" s="1546"/>
      <c r="E364" s="1546"/>
      <c r="F364" s="7"/>
    </row>
    <row r="365" spans="1:6">
      <c r="A365" s="1513"/>
      <c r="B365" s="1556">
        <v>156063</v>
      </c>
      <c r="C365" s="1556">
        <v>74364</v>
      </c>
      <c r="D365" s="1556" t="s">
        <v>91</v>
      </c>
      <c r="E365" s="1557" t="s">
        <v>91</v>
      </c>
      <c r="F365" s="7"/>
    </row>
    <row r="366" spans="1:6">
      <c r="A366" s="2" t="s">
        <v>986</v>
      </c>
      <c r="B366" s="3"/>
      <c r="C366" s="3"/>
      <c r="D366" s="3"/>
      <c r="E366" s="7"/>
      <c r="F366" s="7"/>
    </row>
    <row r="367" spans="1:6">
      <c r="A367" s="2" t="s">
        <v>1011</v>
      </c>
      <c r="B367" s="3"/>
      <c r="C367" s="3"/>
      <c r="D367" s="3"/>
      <c r="E367" s="7"/>
      <c r="F367" s="7"/>
    </row>
    <row r="368" spans="1:6">
      <c r="A368" s="2" t="s">
        <v>1012</v>
      </c>
      <c r="B368" s="3"/>
      <c r="C368" s="3"/>
      <c r="D368" s="3"/>
      <c r="E368" s="7"/>
      <c r="F368" s="7"/>
    </row>
    <row r="369" spans="1:7">
      <c r="A369" s="2" t="s">
        <v>989</v>
      </c>
      <c r="B369" s="3"/>
      <c r="C369" s="3"/>
      <c r="D369" s="3"/>
      <c r="E369" s="7"/>
      <c r="F369" s="7"/>
    </row>
    <row r="370" spans="1:7">
      <c r="A370" s="1441" t="s">
        <v>123</v>
      </c>
      <c r="B370" s="3"/>
      <c r="C370" s="3"/>
      <c r="D370" s="3"/>
      <c r="E370" s="7"/>
      <c r="F370" s="7"/>
    </row>
    <row r="371" spans="1:7">
      <c r="A371" s="2" t="s">
        <v>1018</v>
      </c>
      <c r="B371" s="3"/>
      <c r="C371" s="3"/>
      <c r="D371" s="3"/>
      <c r="E371" s="7"/>
      <c r="F371" s="7"/>
    </row>
    <row r="372" spans="1:7">
      <c r="A372" s="2" t="s">
        <v>1014</v>
      </c>
      <c r="B372" s="3"/>
      <c r="C372" s="3"/>
      <c r="D372" s="3"/>
      <c r="E372" s="7"/>
      <c r="F372" s="7"/>
    </row>
    <row r="373" spans="1:7">
      <c r="A373" s="2" t="s">
        <v>1019</v>
      </c>
      <c r="B373" s="3"/>
      <c r="C373" s="3"/>
      <c r="D373" s="3"/>
      <c r="E373" s="7"/>
      <c r="F373" s="7"/>
    </row>
    <row r="375" spans="1:7">
      <c r="A375" s="992" t="s">
        <v>1020</v>
      </c>
      <c r="B375" s="1400"/>
      <c r="C375" s="1400"/>
      <c r="D375" s="1400"/>
      <c r="E375" s="12"/>
      <c r="F375" s="12"/>
      <c r="G375" s="12"/>
    </row>
    <row r="376" spans="1:7">
      <c r="A376" s="1186" t="s">
        <v>3</v>
      </c>
      <c r="B376" s="3"/>
      <c r="C376" s="3"/>
      <c r="D376" s="3"/>
      <c r="E376" s="7"/>
      <c r="F376" s="7"/>
    </row>
    <row r="377" spans="1:7" ht="25.5">
      <c r="A377" s="1508" t="s">
        <v>840</v>
      </c>
      <c r="B377" s="1510" t="s">
        <v>1007</v>
      </c>
      <c r="C377" s="1510" t="s">
        <v>766</v>
      </c>
      <c r="D377" s="1510" t="s">
        <v>767</v>
      </c>
      <c r="E377" s="1510" t="s">
        <v>1017</v>
      </c>
      <c r="F377" s="7"/>
    </row>
    <row r="378" spans="1:7">
      <c r="A378" s="1513" t="s">
        <v>943</v>
      </c>
      <c r="B378" s="976">
        <v>1837</v>
      </c>
      <c r="C378" s="1558">
        <v>978</v>
      </c>
      <c r="D378" s="1536">
        <v>859</v>
      </c>
      <c r="E378" s="1559">
        <v>87.83</v>
      </c>
      <c r="F378" s="979"/>
    </row>
    <row r="379" spans="1:7">
      <c r="A379" s="1513" t="s">
        <v>944</v>
      </c>
      <c r="B379" s="976">
        <v>2479</v>
      </c>
      <c r="C379" s="1558">
        <v>1329</v>
      </c>
      <c r="D379" s="1536">
        <v>1150</v>
      </c>
      <c r="E379" s="1560">
        <v>86.53</v>
      </c>
      <c r="F379" s="979"/>
    </row>
    <row r="380" spans="1:7">
      <c r="A380" s="1513" t="s">
        <v>945</v>
      </c>
      <c r="B380" s="976">
        <v>3312</v>
      </c>
      <c r="C380" s="976">
        <v>1753</v>
      </c>
      <c r="D380" s="977">
        <v>1559</v>
      </c>
      <c r="E380" s="1561">
        <v>88.933257273245871</v>
      </c>
      <c r="F380" s="7"/>
    </row>
    <row r="381" spans="1:7">
      <c r="A381" s="1513" t="s">
        <v>946</v>
      </c>
      <c r="B381" s="976">
        <v>4289</v>
      </c>
      <c r="C381" s="981">
        <v>2289</v>
      </c>
      <c r="D381" s="977">
        <v>2000</v>
      </c>
      <c r="E381" s="1561">
        <v>87.3743993010048</v>
      </c>
      <c r="F381" s="7"/>
    </row>
    <row r="382" spans="1:7">
      <c r="A382" s="1513" t="s">
        <v>947</v>
      </c>
      <c r="B382" s="976">
        <v>5016</v>
      </c>
      <c r="C382" s="976">
        <v>2662</v>
      </c>
      <c r="D382" s="977">
        <v>2354</v>
      </c>
      <c r="E382" s="1561">
        <v>88.429752066115711</v>
      </c>
      <c r="F382" s="7"/>
    </row>
    <row r="383" spans="1:7">
      <c r="A383" s="1513" t="s">
        <v>948</v>
      </c>
      <c r="B383" s="997">
        <v>6158</v>
      </c>
      <c r="C383" s="997">
        <v>3396</v>
      </c>
      <c r="D383" s="998">
        <v>2762</v>
      </c>
      <c r="E383" s="1561">
        <v>81.330977620730266</v>
      </c>
      <c r="F383" s="7"/>
    </row>
    <row r="384" spans="1:7">
      <c r="A384" s="1513" t="s">
        <v>949</v>
      </c>
      <c r="B384" s="997">
        <v>7957</v>
      </c>
      <c r="C384" s="997">
        <v>4330</v>
      </c>
      <c r="D384" s="998">
        <v>3627</v>
      </c>
      <c r="E384" s="1561">
        <v>83.764434180138565</v>
      </c>
      <c r="F384" s="7"/>
    </row>
    <row r="385" spans="1:6">
      <c r="A385" s="1513" t="s">
        <v>950</v>
      </c>
      <c r="B385" s="997">
        <v>11212</v>
      </c>
      <c r="C385" s="976">
        <v>5938</v>
      </c>
      <c r="D385" s="977">
        <v>5274</v>
      </c>
      <c r="E385" s="1561">
        <v>88.817783765577644</v>
      </c>
      <c r="F385" s="7"/>
    </row>
    <row r="386" spans="1:6">
      <c r="A386" s="1513" t="s">
        <v>951</v>
      </c>
      <c r="B386" s="976">
        <v>13194</v>
      </c>
      <c r="C386" s="976">
        <v>6718</v>
      </c>
      <c r="D386" s="977">
        <v>6476</v>
      </c>
      <c r="E386" s="1561">
        <v>96.39773742185173</v>
      </c>
      <c r="F386" s="7"/>
    </row>
    <row r="387" spans="1:6">
      <c r="A387" s="1513" t="s">
        <v>952</v>
      </c>
      <c r="B387" s="976">
        <v>17822</v>
      </c>
      <c r="C387" s="976">
        <v>9506</v>
      </c>
      <c r="D387" s="977">
        <v>8316</v>
      </c>
      <c r="E387" s="1561">
        <v>87.481590574374081</v>
      </c>
      <c r="F387" s="7"/>
    </row>
    <row r="388" spans="1:6">
      <c r="A388" s="1513" t="s">
        <v>953</v>
      </c>
      <c r="B388" s="976">
        <v>19587</v>
      </c>
      <c r="C388" s="976">
        <v>10597</v>
      </c>
      <c r="D388" s="977">
        <v>8990</v>
      </c>
      <c r="E388" s="1561">
        <v>84.83533075398698</v>
      </c>
      <c r="F388" s="7"/>
    </row>
    <row r="389" spans="1:6">
      <c r="A389" s="1513" t="s">
        <v>954</v>
      </c>
      <c r="B389" s="976">
        <v>20734</v>
      </c>
      <c r="C389" s="976">
        <v>11284</v>
      </c>
      <c r="D389" s="977">
        <v>9450</v>
      </c>
      <c r="E389" s="1561">
        <v>83.74689826302729</v>
      </c>
      <c r="F389" s="7"/>
    </row>
    <row r="390" spans="1:6">
      <c r="A390" s="1513" t="s">
        <v>955</v>
      </c>
      <c r="B390" s="976">
        <v>23083</v>
      </c>
      <c r="C390" s="976">
        <v>12373</v>
      </c>
      <c r="D390" s="977">
        <v>10710</v>
      </c>
      <c r="E390" s="1561">
        <v>86.559443950537457</v>
      </c>
      <c r="F390" s="7"/>
    </row>
    <row r="391" spans="1:6">
      <c r="A391" s="1513" t="s">
        <v>956</v>
      </c>
      <c r="B391" s="976">
        <v>22811</v>
      </c>
      <c r="C391" s="976">
        <v>11970</v>
      </c>
      <c r="D391" s="977">
        <v>10841</v>
      </c>
      <c r="E391" s="1561">
        <v>90.568086883876347</v>
      </c>
      <c r="F391" s="7"/>
    </row>
    <row r="392" spans="1:6">
      <c r="A392" s="1513" t="s">
        <v>957</v>
      </c>
      <c r="B392" s="976">
        <v>25821</v>
      </c>
      <c r="C392" s="976">
        <v>13914</v>
      </c>
      <c r="D392" s="977">
        <v>11907</v>
      </c>
      <c r="E392" s="1561">
        <v>85.575679172056923</v>
      </c>
      <c r="F392" s="7"/>
    </row>
    <row r="393" spans="1:6">
      <c r="A393" s="1513" t="s">
        <v>958</v>
      </c>
      <c r="B393" s="976">
        <v>30863</v>
      </c>
      <c r="C393" s="976">
        <v>16625</v>
      </c>
      <c r="D393" s="977">
        <v>14238</v>
      </c>
      <c r="E393" s="1561">
        <v>85.642105263157902</v>
      </c>
      <c r="F393" s="7"/>
    </row>
    <row r="394" spans="1:6">
      <c r="A394" s="1513" t="s">
        <v>959</v>
      </c>
      <c r="B394" s="976">
        <v>34565</v>
      </c>
      <c r="C394" s="976">
        <v>18814</v>
      </c>
      <c r="D394" s="977">
        <v>15751</v>
      </c>
      <c r="E394" s="1561">
        <v>83.719570532582125</v>
      </c>
      <c r="F394" s="7"/>
    </row>
    <row r="395" spans="1:6">
      <c r="A395" s="1513" t="s">
        <v>960</v>
      </c>
      <c r="B395" s="976">
        <v>38610.222324191207</v>
      </c>
      <c r="C395" s="976">
        <v>20510</v>
      </c>
      <c r="D395" s="977">
        <v>17076</v>
      </c>
      <c r="E395" s="1561">
        <v>83.256947830326666</v>
      </c>
      <c r="F395" s="7"/>
    </row>
    <row r="396" spans="1:6">
      <c r="A396" s="1513" t="s">
        <v>961</v>
      </c>
      <c r="B396" s="976">
        <v>41029</v>
      </c>
      <c r="C396" s="976">
        <v>22364</v>
      </c>
      <c r="D396" s="977">
        <v>18665</v>
      </c>
      <c r="E396" s="1561">
        <v>83.460025040243252</v>
      </c>
      <c r="F396" s="7"/>
    </row>
    <row r="397" spans="1:6">
      <c r="A397" s="1513" t="s">
        <v>962</v>
      </c>
      <c r="B397" s="976">
        <v>46618</v>
      </c>
      <c r="C397" s="976">
        <v>25349</v>
      </c>
      <c r="D397" s="977">
        <v>21269</v>
      </c>
      <c r="E397" s="1561">
        <v>83.904690520336118</v>
      </c>
      <c r="F397" s="7"/>
    </row>
    <row r="398" spans="1:6">
      <c r="A398" s="1513" t="s">
        <v>963</v>
      </c>
      <c r="B398" s="976">
        <v>51410</v>
      </c>
      <c r="C398" s="976">
        <v>28075</v>
      </c>
      <c r="D398" s="977">
        <v>23335</v>
      </c>
      <c r="E398" s="1561">
        <v>83.1166518254675</v>
      </c>
      <c r="F398" s="7"/>
    </row>
    <row r="399" spans="1:6">
      <c r="A399" s="1513" t="s">
        <v>964</v>
      </c>
      <c r="B399" s="976">
        <v>58348</v>
      </c>
      <c r="C399" s="976">
        <v>31935</v>
      </c>
      <c r="D399" s="977">
        <v>26413</v>
      </c>
      <c r="E399" s="1561">
        <v>82.708626898387351</v>
      </c>
      <c r="F399" s="7"/>
    </row>
    <row r="400" spans="1:6">
      <c r="A400" s="1513" t="s">
        <v>965</v>
      </c>
      <c r="B400" s="976">
        <v>59683</v>
      </c>
      <c r="C400" s="976">
        <v>32809</v>
      </c>
      <c r="D400" s="977">
        <v>26874</v>
      </c>
      <c r="E400" s="1561">
        <v>81.910451400530334</v>
      </c>
      <c r="F400" s="7"/>
    </row>
    <row r="401" spans="1:6">
      <c r="A401" s="1513" t="s">
        <v>966</v>
      </c>
      <c r="B401" s="976">
        <v>63764</v>
      </c>
      <c r="C401" s="976">
        <v>34894</v>
      </c>
      <c r="D401" s="977">
        <v>28870</v>
      </c>
      <c r="E401" s="1561">
        <v>82.736287040751989</v>
      </c>
      <c r="F401" s="7"/>
    </row>
    <row r="402" spans="1:6">
      <c r="A402" s="1513" t="s">
        <v>967</v>
      </c>
      <c r="B402" s="976">
        <v>67901</v>
      </c>
      <c r="C402" s="976">
        <v>36909</v>
      </c>
      <c r="D402" s="977">
        <v>30992</v>
      </c>
      <c r="E402" s="1561">
        <v>83.968679725812137</v>
      </c>
      <c r="F402" s="7"/>
    </row>
    <row r="403" spans="1:6">
      <c r="A403" s="1513" t="s">
        <v>968</v>
      </c>
      <c r="B403" s="976">
        <v>73687</v>
      </c>
      <c r="C403" s="981">
        <v>39815</v>
      </c>
      <c r="D403" s="976">
        <v>33872</v>
      </c>
      <c r="E403" s="1561">
        <v>85.073464774582447</v>
      </c>
      <c r="F403" s="7"/>
    </row>
    <row r="404" spans="1:6">
      <c r="A404" s="1513" t="s">
        <v>969</v>
      </c>
      <c r="B404" s="976">
        <v>78398</v>
      </c>
      <c r="C404" s="976">
        <v>42533</v>
      </c>
      <c r="D404" s="977">
        <v>35865</v>
      </c>
      <c r="E404" s="1561">
        <v>84.322761150165746</v>
      </c>
      <c r="F404" s="7"/>
    </row>
    <row r="405" spans="1:6">
      <c r="A405" s="1513" t="s">
        <v>970</v>
      </c>
      <c r="B405" s="976">
        <v>81969</v>
      </c>
      <c r="C405" s="976">
        <v>44411</v>
      </c>
      <c r="D405" s="977">
        <v>37558</v>
      </c>
      <c r="E405" s="1561">
        <v>84.569138276553105</v>
      </c>
      <c r="F405" s="7"/>
    </row>
    <row r="406" spans="1:6">
      <c r="A406" s="1513" t="s">
        <v>971</v>
      </c>
      <c r="B406" s="976">
        <v>90099</v>
      </c>
      <c r="C406" s="976">
        <v>48125</v>
      </c>
      <c r="D406" s="977">
        <v>41974</v>
      </c>
      <c r="E406" s="1561">
        <v>87.218701298701291</v>
      </c>
      <c r="F406" s="7"/>
    </row>
    <row r="407" spans="1:6">
      <c r="A407" s="1513" t="s">
        <v>972</v>
      </c>
      <c r="B407" s="976">
        <v>95667</v>
      </c>
      <c r="C407" s="976">
        <v>51192</v>
      </c>
      <c r="D407" s="977">
        <v>44475</v>
      </c>
      <c r="E407" s="1561">
        <v>86.878809188935762</v>
      </c>
      <c r="F407" s="7"/>
    </row>
    <row r="408" spans="1:6">
      <c r="A408" s="1513" t="s">
        <v>973</v>
      </c>
      <c r="B408" s="976">
        <v>100773</v>
      </c>
      <c r="C408" s="976">
        <v>53792</v>
      </c>
      <c r="D408" s="977">
        <v>46981</v>
      </c>
      <c r="E408" s="1561">
        <v>87.338265913146941</v>
      </c>
      <c r="F408" s="7"/>
    </row>
    <row r="409" spans="1:6">
      <c r="A409" s="1513" t="s">
        <v>974</v>
      </c>
      <c r="B409" s="976">
        <v>109531</v>
      </c>
      <c r="C409" s="981">
        <v>58451</v>
      </c>
      <c r="D409" s="977">
        <v>51080</v>
      </c>
      <c r="E409" s="1561">
        <v>87.389437306461829</v>
      </c>
      <c r="F409" s="7"/>
    </row>
    <row r="410" spans="1:6">
      <c r="A410" s="1513" t="s">
        <v>975</v>
      </c>
      <c r="B410" s="976">
        <v>123773</v>
      </c>
      <c r="C410" s="981">
        <v>66150</v>
      </c>
      <c r="D410" s="977">
        <v>57623</v>
      </c>
      <c r="E410" s="1561">
        <v>87.10959939531368</v>
      </c>
      <c r="F410" s="7"/>
    </row>
    <row r="411" spans="1:6">
      <c r="A411" s="1513" t="s">
        <v>976</v>
      </c>
      <c r="B411" s="976">
        <v>131743</v>
      </c>
      <c r="C411" s="981">
        <v>70469</v>
      </c>
      <c r="D411" s="977">
        <v>61274</v>
      </c>
      <c r="E411" s="1561">
        <v>86.951709262228789</v>
      </c>
      <c r="F411" s="7"/>
    </row>
    <row r="412" spans="1:6">
      <c r="A412" s="1513" t="s">
        <v>977</v>
      </c>
      <c r="B412" s="976">
        <v>138040</v>
      </c>
      <c r="C412" s="981">
        <v>74190</v>
      </c>
      <c r="D412" s="977">
        <v>63850</v>
      </c>
      <c r="E412" s="1561">
        <v>86.062811699689988</v>
      </c>
      <c r="F412" s="7"/>
    </row>
    <row r="413" spans="1:6">
      <c r="A413" s="1513" t="s">
        <v>978</v>
      </c>
      <c r="B413" s="976">
        <v>157692</v>
      </c>
      <c r="C413" s="981">
        <v>84693</v>
      </c>
      <c r="D413" s="977">
        <v>72999</v>
      </c>
      <c r="E413" s="1561">
        <v>86.192483440189861</v>
      </c>
      <c r="F413" s="7"/>
    </row>
    <row r="414" spans="1:6">
      <c r="A414" s="1513" t="s">
        <v>979</v>
      </c>
      <c r="B414" s="1562">
        <v>165020</v>
      </c>
      <c r="C414" s="1470">
        <v>87909</v>
      </c>
      <c r="D414" s="1471">
        <v>77111</v>
      </c>
      <c r="E414" s="1563">
        <v>87.716843554129838</v>
      </c>
      <c r="F414" s="7"/>
    </row>
    <row r="415" spans="1:6">
      <c r="A415" s="1545"/>
      <c r="B415" s="1546" t="s">
        <v>1003</v>
      </c>
      <c r="C415" s="1546"/>
      <c r="D415" s="1546"/>
      <c r="E415" s="1546"/>
      <c r="F415" s="7"/>
    </row>
    <row r="416" spans="1:6">
      <c r="A416" s="1513"/>
      <c r="B416" s="1556">
        <v>8883</v>
      </c>
      <c r="C416" s="1556">
        <v>8889</v>
      </c>
      <c r="D416" s="1556">
        <v>8879</v>
      </c>
      <c r="E416" s="1557" t="s">
        <v>91</v>
      </c>
      <c r="F416" s="7"/>
    </row>
    <row r="417" spans="1:6">
      <c r="A417" s="2" t="s">
        <v>1021</v>
      </c>
      <c r="B417" s="3"/>
      <c r="C417" s="3"/>
      <c r="D417" s="3"/>
      <c r="E417" s="7"/>
      <c r="F417" s="7"/>
    </row>
    <row r="418" spans="1:6">
      <c r="A418" s="2" t="s">
        <v>1012</v>
      </c>
      <c r="B418" s="3"/>
      <c r="C418" s="3"/>
      <c r="D418" s="3"/>
      <c r="E418" s="7"/>
      <c r="F418" s="7"/>
    </row>
    <row r="419" spans="1:6">
      <c r="A419" s="2" t="s">
        <v>989</v>
      </c>
      <c r="B419" s="3"/>
      <c r="C419" s="3"/>
      <c r="D419" s="3"/>
      <c r="E419" s="7"/>
      <c r="F419" s="7"/>
    </row>
    <row r="420" spans="1:6">
      <c r="A420" s="2" t="s">
        <v>1022</v>
      </c>
      <c r="B420" s="3"/>
      <c r="C420" s="3"/>
      <c r="D420" s="3"/>
      <c r="E420" s="7"/>
      <c r="F420" s="7"/>
    </row>
    <row r="421" spans="1:6">
      <c r="A421" s="2" t="s">
        <v>1014</v>
      </c>
      <c r="B421" s="3"/>
      <c r="C421" s="3"/>
      <c r="D421" s="3"/>
      <c r="E421" s="7"/>
      <c r="F421" s="7"/>
    </row>
    <row r="422" spans="1:6">
      <c r="A422" s="2" t="s">
        <v>1019</v>
      </c>
      <c r="B422" s="3"/>
      <c r="C422" s="3"/>
      <c r="D422" s="3"/>
      <c r="E422" s="7"/>
      <c r="F422" s="7"/>
    </row>
    <row r="423" spans="1:6">
      <c r="A423" s="9" t="s">
        <v>1023</v>
      </c>
      <c r="B423" s="3"/>
      <c r="C423" s="3"/>
      <c r="D423" s="3"/>
      <c r="E423" s="7"/>
      <c r="F423" s="7"/>
    </row>
    <row r="424" spans="1:6">
      <c r="B424" s="3"/>
      <c r="C424" s="3"/>
      <c r="D424" s="3"/>
      <c r="E424" s="7"/>
      <c r="F424" s="7"/>
    </row>
    <row r="425" spans="1:6">
      <c r="A425" s="992" t="s">
        <v>1024</v>
      </c>
      <c r="B425" s="1564"/>
      <c r="C425" s="1564"/>
      <c r="D425" s="1564"/>
      <c r="E425" s="1564"/>
      <c r="F425" s="12"/>
    </row>
    <row r="426" spans="1:6">
      <c r="A426" s="1565" t="s">
        <v>0</v>
      </c>
      <c r="B426" s="1509" t="s">
        <v>1</v>
      </c>
      <c r="C426" s="1509" t="s">
        <v>1025</v>
      </c>
      <c r="D426" s="1509" t="s">
        <v>767</v>
      </c>
      <c r="E426" s="7"/>
      <c r="F426" s="7"/>
    </row>
    <row r="427" spans="1:6">
      <c r="A427" s="1513">
        <v>1968</v>
      </c>
      <c r="B427" s="1566">
        <v>77.993394946365953</v>
      </c>
      <c r="C427" s="1566">
        <v>74.863633446704753</v>
      </c>
      <c r="D427" s="1015">
        <v>90.348321722609242</v>
      </c>
      <c r="E427" s="7"/>
      <c r="F427" s="7"/>
    </row>
    <row r="428" spans="1:6">
      <c r="A428" s="1513">
        <v>1969</v>
      </c>
      <c r="B428" s="1567">
        <v>72.714506592683421</v>
      </c>
      <c r="C428" s="1567">
        <v>69.75982669698638</v>
      </c>
      <c r="D428" s="1016">
        <v>84.295689270191644</v>
      </c>
      <c r="E428" s="7"/>
      <c r="F428" s="7"/>
    </row>
    <row r="429" spans="1:6">
      <c r="A429" s="1513">
        <v>1970</v>
      </c>
      <c r="B429" s="1567">
        <v>67.435618239000888</v>
      </c>
      <c r="C429" s="1567">
        <v>64.656019947267993</v>
      </c>
      <c r="D429" s="1016">
        <v>78.243056817774047</v>
      </c>
      <c r="E429" s="7"/>
      <c r="F429" s="7"/>
    </row>
    <row r="430" spans="1:6">
      <c r="A430" s="1513">
        <v>1971</v>
      </c>
      <c r="B430" s="1567">
        <v>62.156729885318356</v>
      </c>
      <c r="C430" s="1567">
        <v>59.552213197549612</v>
      </c>
      <c r="D430" s="1016">
        <v>72.190424365356449</v>
      </c>
      <c r="E430" s="7"/>
      <c r="F430" s="7"/>
    </row>
    <row r="431" spans="1:6">
      <c r="A431" s="1513">
        <v>1972</v>
      </c>
      <c r="B431" s="1567">
        <v>56.877841531635823</v>
      </c>
      <c r="C431" s="1567">
        <v>54.448406447831232</v>
      </c>
      <c r="D431" s="1016">
        <v>66.137791912938866</v>
      </c>
      <c r="E431" s="7"/>
      <c r="F431" s="7"/>
    </row>
    <row r="432" spans="1:6">
      <c r="A432" s="1513">
        <v>1973</v>
      </c>
      <c r="B432" s="1567">
        <v>51.598953177953291</v>
      </c>
      <c r="C432" s="1567">
        <v>49.344599698112852</v>
      </c>
      <c r="D432" s="1016">
        <v>60.085159460521268</v>
      </c>
      <c r="E432" s="7"/>
      <c r="F432" s="7"/>
    </row>
    <row r="433" spans="1:6">
      <c r="A433" s="1513">
        <v>1974</v>
      </c>
      <c r="B433" s="1567">
        <v>46.320064824270766</v>
      </c>
      <c r="C433" s="1567">
        <v>44.240792948394471</v>
      </c>
      <c r="D433" s="1016">
        <v>54.032527008103671</v>
      </c>
      <c r="E433" s="7"/>
      <c r="F433" s="7"/>
    </row>
    <row r="434" spans="1:6">
      <c r="A434" s="1513">
        <v>1975</v>
      </c>
      <c r="B434" s="1567">
        <v>41.041176470588233</v>
      </c>
      <c r="C434" s="1567">
        <v>39.136986198676091</v>
      </c>
      <c r="D434" s="1016">
        <v>47.979894555686073</v>
      </c>
      <c r="E434" s="7"/>
      <c r="F434" s="7"/>
    </row>
    <row r="435" spans="1:6">
      <c r="A435" s="1513">
        <v>1976</v>
      </c>
      <c r="B435" s="1567">
        <v>39.799622591843672</v>
      </c>
      <c r="C435" s="1567">
        <v>38.081242157875089</v>
      </c>
      <c r="D435" s="1016">
        <v>46.064483711033155</v>
      </c>
      <c r="E435" s="7"/>
      <c r="F435" s="7"/>
    </row>
    <row r="436" spans="1:6">
      <c r="A436" s="1513">
        <v>1977</v>
      </c>
      <c r="B436" s="1567">
        <v>37.671244513995859</v>
      </c>
      <c r="C436" s="1567">
        <v>36.271395230787654</v>
      </c>
      <c r="D436" s="1016">
        <v>42.780922263056731</v>
      </c>
      <c r="E436" s="7"/>
      <c r="F436" s="7"/>
    </row>
    <row r="437" spans="1:6">
      <c r="A437" s="1513">
        <v>1978</v>
      </c>
      <c r="B437" s="1567">
        <v>35.542866436148039</v>
      </c>
      <c r="C437" s="1567">
        <v>34.461548303700219</v>
      </c>
      <c r="D437" s="1016">
        <v>39.497360815080299</v>
      </c>
      <c r="E437" s="7"/>
      <c r="F437" s="7"/>
    </row>
    <row r="438" spans="1:6">
      <c r="A438" s="1513">
        <v>1979</v>
      </c>
      <c r="B438" s="1567">
        <v>33.414488358300225</v>
      </c>
      <c r="C438" s="1567">
        <v>32.651701376612792</v>
      </c>
      <c r="D438" s="1016">
        <v>36.213799367103867</v>
      </c>
      <c r="E438" s="7"/>
      <c r="F438" s="7"/>
    </row>
    <row r="439" spans="1:6">
      <c r="A439" s="1513">
        <v>1980</v>
      </c>
      <c r="B439" s="1567">
        <v>30.399286081349153</v>
      </c>
      <c r="C439" s="1567">
        <v>30.087751563238925</v>
      </c>
      <c r="D439" s="1016">
        <v>31.562087315803929</v>
      </c>
      <c r="E439" s="7"/>
      <c r="F439" s="7"/>
    </row>
    <row r="440" spans="1:6">
      <c r="A440" s="1513">
        <v>1981</v>
      </c>
      <c r="B440" s="1567">
        <v>29.83867419986256</v>
      </c>
      <c r="C440" s="1567">
        <v>29.681806332274345</v>
      </c>
      <c r="D440" s="1016">
        <v>30.560781360447379</v>
      </c>
      <c r="E440" s="7"/>
      <c r="F440" s="7"/>
    </row>
    <row r="441" spans="1:6">
      <c r="A441" s="1513">
        <v>1982</v>
      </c>
      <c r="B441" s="1567">
        <v>28.877625260171254</v>
      </c>
      <c r="C441" s="1567">
        <v>28.985900222049352</v>
      </c>
      <c r="D441" s="1016">
        <v>28.844256865550442</v>
      </c>
      <c r="E441" s="7"/>
      <c r="F441" s="7"/>
    </row>
    <row r="442" spans="1:6">
      <c r="A442" s="1513">
        <v>1983</v>
      </c>
      <c r="B442" s="1567">
        <v>27.916576320479948</v>
      </c>
      <c r="C442" s="1567">
        <v>28.28999411182436</v>
      </c>
      <c r="D442" s="1016">
        <v>27.127732370653501</v>
      </c>
      <c r="E442" s="7"/>
      <c r="F442" s="7"/>
    </row>
    <row r="443" spans="1:6">
      <c r="A443" s="1513">
        <v>1984</v>
      </c>
      <c r="B443" s="1567">
        <v>26.955527380788645</v>
      </c>
      <c r="C443" s="1567">
        <v>27.594088001599367</v>
      </c>
      <c r="D443" s="1016">
        <v>25.41120787575656</v>
      </c>
      <c r="E443" s="7"/>
      <c r="F443" s="7"/>
    </row>
    <row r="444" spans="1:6">
      <c r="A444" s="1513">
        <v>1985</v>
      </c>
      <c r="B444" s="1568">
        <v>25.59404138289263</v>
      </c>
      <c r="C444" s="1568">
        <v>26.608221012113958</v>
      </c>
      <c r="D444" s="1569">
        <v>22.979464841319228</v>
      </c>
      <c r="E444" s="7"/>
      <c r="F444" s="7"/>
    </row>
    <row r="445" spans="1:6">
      <c r="A445" s="1513">
        <v>1986</v>
      </c>
      <c r="B445" s="1568">
        <v>25.464763554369082</v>
      </c>
      <c r="C445" s="1568">
        <v>26.584503412147004</v>
      </c>
      <c r="D445" s="1569">
        <v>22.560523064135349</v>
      </c>
      <c r="E445" s="7"/>
      <c r="F445" s="7"/>
    </row>
    <row r="446" spans="1:6">
      <c r="A446" s="1513">
        <v>1987</v>
      </c>
      <c r="B446" s="1568">
        <v>25.243144419757286</v>
      </c>
      <c r="C446" s="1568">
        <v>26.543844669346512</v>
      </c>
      <c r="D446" s="1569">
        <v>21.842337160391555</v>
      </c>
      <c r="E446" s="7"/>
      <c r="F446" s="7"/>
    </row>
    <row r="447" spans="1:6">
      <c r="A447" s="1513">
        <v>1988</v>
      </c>
      <c r="B447" s="1568">
        <v>25.02152528514549</v>
      </c>
      <c r="C447" s="1568">
        <v>26.503185926546021</v>
      </c>
      <c r="D447" s="1569">
        <v>21.124151256647764</v>
      </c>
      <c r="E447" s="7"/>
      <c r="F447" s="7"/>
    </row>
    <row r="448" spans="1:6">
      <c r="A448" s="1513">
        <v>1989</v>
      </c>
      <c r="B448" s="1568">
        <v>24.799906150533694</v>
      </c>
      <c r="C448" s="1568">
        <v>26.462527183745529</v>
      </c>
      <c r="D448" s="1569">
        <v>20.405965352903969</v>
      </c>
      <c r="E448" s="7"/>
      <c r="F448" s="7"/>
    </row>
    <row r="449" spans="1:6">
      <c r="A449" s="1513">
        <v>1990</v>
      </c>
      <c r="B449" s="1568">
        <v>24.578287015921898</v>
      </c>
      <c r="C449" s="1568">
        <v>26.421868440945037</v>
      </c>
      <c r="D449" s="1569">
        <v>19.687779449160178</v>
      </c>
      <c r="E449" s="7"/>
      <c r="F449" s="7"/>
    </row>
    <row r="450" spans="1:6">
      <c r="A450" s="1513">
        <v>1991</v>
      </c>
      <c r="B450" s="1568">
        <v>24.356667881310102</v>
      </c>
      <c r="C450" s="1568">
        <v>26.381209698144545</v>
      </c>
      <c r="D450" s="1569">
        <v>18.969593545416384</v>
      </c>
      <c r="E450" s="7"/>
      <c r="F450" s="7"/>
    </row>
    <row r="451" spans="1:6">
      <c r="A451" s="1513">
        <v>1992</v>
      </c>
      <c r="B451" s="1568">
        <v>24.135048746698306</v>
      </c>
      <c r="C451" s="1568">
        <v>26.34055095534405</v>
      </c>
      <c r="D451" s="1569">
        <v>18.251407641672593</v>
      </c>
      <c r="E451" s="7"/>
      <c r="F451" s="7"/>
    </row>
    <row r="452" spans="1:6">
      <c r="A452" s="1513">
        <v>1993</v>
      </c>
      <c r="B452" s="1568">
        <v>23.91342961208651</v>
      </c>
      <c r="C452" s="1568">
        <v>26.299892212543558</v>
      </c>
      <c r="D452" s="1569">
        <v>17.533221737928798</v>
      </c>
      <c r="E452" s="7"/>
      <c r="F452" s="7"/>
    </row>
    <row r="453" spans="1:6">
      <c r="A453" s="1513">
        <v>1994</v>
      </c>
      <c r="B453" s="1568">
        <v>23.691810477474714</v>
      </c>
      <c r="C453" s="1568">
        <v>26.259233469743066</v>
      </c>
      <c r="D453" s="1569">
        <v>16.815035834185004</v>
      </c>
      <c r="E453" s="7"/>
      <c r="F453" s="7"/>
    </row>
    <row r="454" spans="1:6">
      <c r="A454" s="1513">
        <v>1995</v>
      </c>
      <c r="B454" s="1568">
        <v>23.377850036774671</v>
      </c>
      <c r="C454" s="1568">
        <v>26.201633584109036</v>
      </c>
      <c r="D454" s="1569">
        <v>15.797605803881298</v>
      </c>
      <c r="E454" s="7"/>
      <c r="F454" s="7"/>
    </row>
    <row r="455" spans="1:6">
      <c r="A455" s="1513">
        <v>1996</v>
      </c>
      <c r="B455" s="1567">
        <v>23.121822909657084</v>
      </c>
      <c r="C455" s="1567">
        <v>25.977917545774563</v>
      </c>
      <c r="D455" s="1016">
        <v>15.546489303317481</v>
      </c>
      <c r="E455" s="7"/>
      <c r="F455" s="7"/>
    </row>
    <row r="456" spans="1:6">
      <c r="A456" s="1513">
        <v>1997</v>
      </c>
      <c r="B456" s="1567">
        <v>22.682919263169794</v>
      </c>
      <c r="C456" s="1567">
        <v>25.594404337201183</v>
      </c>
      <c r="D456" s="1016">
        <v>15.11600387377951</v>
      </c>
      <c r="E456" s="7"/>
      <c r="F456" s="7"/>
    </row>
    <row r="457" spans="1:6">
      <c r="A457" s="1513">
        <v>1998</v>
      </c>
      <c r="B457" s="1567">
        <v>22.244015616682503</v>
      </c>
      <c r="C457" s="1567">
        <v>25.210891128627804</v>
      </c>
      <c r="D457" s="1016">
        <v>14.685518444241538</v>
      </c>
      <c r="E457" s="7"/>
      <c r="F457" s="7"/>
    </row>
    <row r="458" spans="1:6">
      <c r="A458" s="1513">
        <v>1999</v>
      </c>
      <c r="B458" s="1567">
        <v>21.805111970195213</v>
      </c>
      <c r="C458" s="1567">
        <v>24.82737792005442</v>
      </c>
      <c r="D458" s="1016">
        <v>14.255033014703567</v>
      </c>
      <c r="E458" s="7"/>
      <c r="F458" s="7"/>
    </row>
    <row r="459" spans="1:6">
      <c r="A459" s="1513">
        <v>2000</v>
      </c>
      <c r="B459" s="1567">
        <v>21.366208323707923</v>
      </c>
      <c r="C459" s="1567">
        <v>24.443864711481041</v>
      </c>
      <c r="D459" s="1016">
        <v>13.824547585165595</v>
      </c>
      <c r="E459" s="7"/>
      <c r="F459" s="7"/>
    </row>
    <row r="460" spans="1:6">
      <c r="A460" s="1513">
        <v>2001</v>
      </c>
      <c r="B460" s="1567">
        <v>20.744428157850926</v>
      </c>
      <c r="C460" s="1567">
        <v>23.900554332668751</v>
      </c>
      <c r="D460" s="1016">
        <v>13.214693226653468</v>
      </c>
      <c r="E460" s="7"/>
      <c r="F460" s="7"/>
    </row>
    <row r="461" spans="1:6">
      <c r="A461" s="1513">
        <v>2002</v>
      </c>
      <c r="B461" s="1567">
        <v>19.388728195758144</v>
      </c>
      <c r="C461" s="1567">
        <v>22.285379588646862</v>
      </c>
      <c r="D461" s="1016">
        <v>12.524007527237499</v>
      </c>
      <c r="E461" s="7"/>
      <c r="F461" s="7"/>
    </row>
    <row r="462" spans="1:6">
      <c r="A462" s="1513">
        <v>2003</v>
      </c>
      <c r="B462" s="1567">
        <v>17.35517825261897</v>
      </c>
      <c r="C462" s="1567">
        <v>19.86261747261403</v>
      </c>
      <c r="D462" s="1016">
        <v>11.487978978113544</v>
      </c>
      <c r="E462" s="7"/>
      <c r="F462" s="7"/>
    </row>
    <row r="463" spans="1:6">
      <c r="A463" s="1513">
        <v>2004</v>
      </c>
      <c r="B463" s="1567">
        <v>15.321628309479797</v>
      </c>
      <c r="C463" s="1567">
        <v>17.439855356581198</v>
      </c>
      <c r="D463" s="1016">
        <v>10.451950428989591</v>
      </c>
      <c r="E463" s="7"/>
      <c r="F463" s="7"/>
    </row>
    <row r="464" spans="1:6">
      <c r="A464" s="1513">
        <v>2005</v>
      </c>
      <c r="B464" s="1567">
        <v>12.610228385294231</v>
      </c>
      <c r="C464" s="1567">
        <v>14.209505868537423</v>
      </c>
      <c r="D464" s="1016">
        <v>9.070579030157651</v>
      </c>
      <c r="E464" s="7"/>
      <c r="F464" s="7"/>
    </row>
    <row r="465" spans="1:7">
      <c r="A465" s="1513">
        <v>2006</v>
      </c>
      <c r="B465" s="1567">
        <v>11.907827690337358</v>
      </c>
      <c r="C465" s="1567">
        <v>13.391059207975808</v>
      </c>
      <c r="D465" s="1016">
        <v>8.6665074983056432</v>
      </c>
      <c r="E465" s="7"/>
      <c r="F465" s="7"/>
    </row>
    <row r="466" spans="1:7">
      <c r="A466" s="1513">
        <v>2007</v>
      </c>
      <c r="B466" s="1567">
        <v>10.69679200937723</v>
      </c>
      <c r="C466" s="1567">
        <v>11.979944275973024</v>
      </c>
      <c r="D466" s="1016">
        <v>7.9698324433883876</v>
      </c>
      <c r="E466" s="7"/>
      <c r="F466" s="7"/>
    </row>
    <row r="467" spans="1:7">
      <c r="A467" s="1513">
        <v>2008</v>
      </c>
      <c r="B467" s="1567">
        <v>9.4857563284171018</v>
      </c>
      <c r="C467" s="1567">
        <v>10.568829343970238</v>
      </c>
      <c r="D467" s="1016">
        <v>7.2731573884711329</v>
      </c>
      <c r="E467" s="7"/>
      <c r="F467" s="7"/>
    </row>
    <row r="468" spans="1:7">
      <c r="A468" s="1513">
        <v>2009</v>
      </c>
      <c r="B468" s="1567">
        <v>8.2747206474569737</v>
      </c>
      <c r="C468" s="1567">
        <v>9.1577144119674543</v>
      </c>
      <c r="D468" s="1016">
        <v>6.5764823335538782</v>
      </c>
      <c r="E468" s="7"/>
      <c r="F468" s="7"/>
    </row>
    <row r="469" spans="1:7">
      <c r="A469" s="1513">
        <v>2010</v>
      </c>
      <c r="B469" s="1570">
        <v>7.8956664793164544</v>
      </c>
      <c r="C469" s="1570">
        <v>8.7160354382505822</v>
      </c>
      <c r="D469" s="1571">
        <v>6.3584230413647767</v>
      </c>
      <c r="E469" s="7"/>
      <c r="F469" s="7"/>
    </row>
    <row r="470" spans="1:7">
      <c r="A470" s="5" t="s">
        <v>425</v>
      </c>
      <c r="B470" s="7"/>
      <c r="E470" s="7"/>
      <c r="F470" s="7"/>
    </row>
    <row r="471" spans="1:7">
      <c r="A471" s="7" t="s">
        <v>1026</v>
      </c>
      <c r="B471" s="7"/>
      <c r="E471" s="7"/>
      <c r="F471" s="7"/>
    </row>
    <row r="472" spans="1:7">
      <c r="A472" s="7" t="s">
        <v>1027</v>
      </c>
      <c r="B472" s="7"/>
      <c r="E472" s="7"/>
      <c r="F472" s="7"/>
    </row>
    <row r="473" spans="1:7">
      <c r="A473" s="1447" t="s">
        <v>1028</v>
      </c>
      <c r="B473" s="1447"/>
      <c r="C473" s="1447"/>
      <c r="D473" s="1447"/>
      <c r="E473" s="7"/>
      <c r="F473" s="7"/>
    </row>
    <row r="474" spans="1:7">
      <c r="A474" s="7"/>
      <c r="B474" s="7"/>
      <c r="E474" s="7"/>
      <c r="F474" s="7"/>
    </row>
    <row r="476" spans="1:7">
      <c r="A476" s="992" t="s">
        <v>1029</v>
      </c>
      <c r="B476" s="1564"/>
      <c r="C476" s="1564"/>
      <c r="D476" s="1564"/>
      <c r="E476" s="12"/>
      <c r="F476" s="12"/>
      <c r="G476" s="12"/>
    </row>
    <row r="477" spans="1:7">
      <c r="A477" s="1565" t="s">
        <v>0</v>
      </c>
      <c r="B477" s="1509" t="s">
        <v>1</v>
      </c>
      <c r="C477" s="1509" t="s">
        <v>1025</v>
      </c>
      <c r="D477" s="1509" t="s">
        <v>767</v>
      </c>
      <c r="E477" s="7"/>
      <c r="F477" s="7"/>
    </row>
    <row r="478" spans="1:7">
      <c r="A478" s="1513">
        <v>1968</v>
      </c>
      <c r="B478" s="1566">
        <v>90.132248219735501</v>
      </c>
      <c r="C478" s="1566">
        <v>84.838898652606915</v>
      </c>
      <c r="D478" s="1015">
        <v>97.407407407407405</v>
      </c>
      <c r="E478" s="7"/>
      <c r="F478" s="7"/>
    </row>
    <row r="479" spans="1:7">
      <c r="A479" s="1513">
        <v>1969</v>
      </c>
      <c r="B479" s="1567">
        <v>85.127907743907571</v>
      </c>
      <c r="C479" s="1567">
        <v>78.699315180233299</v>
      </c>
      <c r="D479" s="1016">
        <v>93.627606883083175</v>
      </c>
      <c r="E479" s="7"/>
      <c r="F479" s="7"/>
    </row>
    <row r="480" spans="1:7">
      <c r="A480" s="1513">
        <v>1970</v>
      </c>
      <c r="B480" s="1567">
        <v>80.123567268079597</v>
      </c>
      <c r="C480" s="1567">
        <v>72.559731707859669</v>
      </c>
      <c r="D480" s="1016">
        <v>89.847806358758945</v>
      </c>
      <c r="E480" s="7"/>
      <c r="F480" s="7"/>
    </row>
    <row r="481" spans="1:6">
      <c r="A481" s="1513">
        <v>1971</v>
      </c>
      <c r="B481" s="1567">
        <v>75.119226792251709</v>
      </c>
      <c r="C481" s="1567">
        <v>66.420148235486053</v>
      </c>
      <c r="D481" s="1016">
        <v>86.068005834434729</v>
      </c>
      <c r="E481" s="7"/>
      <c r="F481" s="7"/>
    </row>
    <row r="482" spans="1:6">
      <c r="A482" s="1513">
        <v>1972</v>
      </c>
      <c r="B482" s="1567">
        <v>70.114886316423778</v>
      </c>
      <c r="C482" s="1567">
        <v>60.28056476311243</v>
      </c>
      <c r="D482" s="1016">
        <v>82.288205310110499</v>
      </c>
      <c r="E482" s="7"/>
      <c r="F482" s="7"/>
    </row>
    <row r="483" spans="1:6">
      <c r="A483" s="1513">
        <v>1973</v>
      </c>
      <c r="B483" s="1567">
        <v>65.110545840595847</v>
      </c>
      <c r="C483" s="1567">
        <v>54.140981290738807</v>
      </c>
      <c r="D483" s="1016">
        <v>78.508404785786269</v>
      </c>
      <c r="E483" s="7"/>
      <c r="F483" s="7"/>
    </row>
    <row r="484" spans="1:6">
      <c r="A484" s="1513">
        <v>1974</v>
      </c>
      <c r="B484" s="1567">
        <v>60.106205364767916</v>
      </c>
      <c r="C484" s="1567">
        <v>48.001397818365184</v>
      </c>
      <c r="D484" s="1016">
        <v>74.728604261462038</v>
      </c>
      <c r="E484" s="7"/>
      <c r="F484" s="7"/>
    </row>
    <row r="485" spans="1:6">
      <c r="A485" s="1513">
        <v>1975</v>
      </c>
      <c r="B485" s="1567">
        <v>55.101864888939978</v>
      </c>
      <c r="C485" s="1567">
        <v>41.861814345991561</v>
      </c>
      <c r="D485" s="1016">
        <v>70.948803737137808</v>
      </c>
      <c r="E485" s="7"/>
      <c r="F485" s="7"/>
    </row>
    <row r="486" spans="1:6">
      <c r="A486" s="1513">
        <v>1976</v>
      </c>
      <c r="B486" s="1567">
        <v>53.349190000116323</v>
      </c>
      <c r="C486" s="1567">
        <v>40.213663881159221</v>
      </c>
      <c r="D486" s="1016">
        <v>69.044960300899518</v>
      </c>
      <c r="E486" s="7"/>
      <c r="F486" s="7"/>
    </row>
    <row r="487" spans="1:6">
      <c r="A487" s="1513">
        <v>1977</v>
      </c>
      <c r="B487" s="1567">
        <v>50.344604476418631</v>
      </c>
      <c r="C487" s="1567">
        <v>37.388263084303773</v>
      </c>
      <c r="D487" s="1016">
        <v>65.781228695919609</v>
      </c>
      <c r="E487" s="7"/>
      <c r="F487" s="7"/>
    </row>
    <row r="488" spans="1:6">
      <c r="A488" s="1513">
        <v>1978</v>
      </c>
      <c r="B488" s="1567">
        <v>47.340018952720939</v>
      </c>
      <c r="C488" s="1567">
        <v>34.562862287448333</v>
      </c>
      <c r="D488" s="1016">
        <v>62.517497090939692</v>
      </c>
      <c r="E488" s="7"/>
      <c r="F488" s="7"/>
    </row>
    <row r="489" spans="1:6">
      <c r="A489" s="1513">
        <v>1979</v>
      </c>
      <c r="B489" s="1567">
        <v>44.33543342902324</v>
      </c>
      <c r="C489" s="1567">
        <v>31.737461490592892</v>
      </c>
      <c r="D489" s="1016">
        <v>59.253765485959775</v>
      </c>
      <c r="E489" s="7"/>
      <c r="F489" s="7"/>
    </row>
    <row r="490" spans="1:6">
      <c r="A490" s="1513">
        <v>1980</v>
      </c>
      <c r="B490" s="1567">
        <v>40.078937270451497</v>
      </c>
      <c r="C490" s="1567">
        <v>27.734810361714345</v>
      </c>
      <c r="D490" s="1016">
        <v>54.630145712238232</v>
      </c>
      <c r="E490" s="7"/>
      <c r="F490" s="7"/>
    </row>
    <row r="491" spans="1:6">
      <c r="A491" s="1513">
        <v>1981</v>
      </c>
      <c r="B491" s="1567">
        <v>38.784513096639024</v>
      </c>
      <c r="C491" s="1567">
        <v>26.779638106913541</v>
      </c>
      <c r="D491" s="1016">
        <v>52.815443631383367</v>
      </c>
      <c r="E491" s="7"/>
      <c r="F491" s="7"/>
    </row>
    <row r="492" spans="1:6">
      <c r="A492" s="1513">
        <v>1982</v>
      </c>
      <c r="B492" s="1567">
        <v>36.56550022724619</v>
      </c>
      <c r="C492" s="1567">
        <v>25.142199955826452</v>
      </c>
      <c r="D492" s="1016">
        <v>49.704525778489305</v>
      </c>
      <c r="E492" s="7"/>
      <c r="F492" s="7"/>
    </row>
    <row r="493" spans="1:6">
      <c r="A493" s="1513">
        <v>1983</v>
      </c>
      <c r="B493" s="1567">
        <v>34.346487357853348</v>
      </c>
      <c r="C493" s="1567">
        <v>23.50476180473936</v>
      </c>
      <c r="D493" s="1016">
        <v>46.593607925595244</v>
      </c>
      <c r="E493" s="7"/>
      <c r="F493" s="7"/>
    </row>
    <row r="494" spans="1:6">
      <c r="A494" s="1513">
        <v>1984</v>
      </c>
      <c r="B494" s="1567">
        <v>32.127474488460514</v>
      </c>
      <c r="C494" s="1567">
        <v>21.867323653652267</v>
      </c>
      <c r="D494" s="1016">
        <v>43.482690072701189</v>
      </c>
      <c r="E494" s="7"/>
      <c r="F494" s="7"/>
    </row>
    <row r="495" spans="1:6">
      <c r="A495" s="1513">
        <v>1985</v>
      </c>
      <c r="B495" s="1568">
        <v>28.983872923487329</v>
      </c>
      <c r="C495" s="1568">
        <v>19.547619606278889</v>
      </c>
      <c r="D495" s="1569">
        <v>39.075556447767937</v>
      </c>
      <c r="E495" s="7"/>
      <c r="F495" s="7"/>
    </row>
    <row r="496" spans="1:6">
      <c r="A496" s="1513">
        <v>1986</v>
      </c>
      <c r="B496" s="1568">
        <v>28.166392832089379</v>
      </c>
      <c r="C496" s="1568">
        <v>18.992148997446375</v>
      </c>
      <c r="D496" s="1569">
        <v>37.967515819891865</v>
      </c>
      <c r="E496" s="7"/>
      <c r="F496" s="7"/>
    </row>
    <row r="497" spans="1:6">
      <c r="A497" s="1513">
        <v>1987</v>
      </c>
      <c r="B497" s="1568">
        <v>26.764998389692892</v>
      </c>
      <c r="C497" s="1568">
        <v>18.039913668019206</v>
      </c>
      <c r="D497" s="1569">
        <v>36.068017600675745</v>
      </c>
      <c r="E497" s="7"/>
      <c r="F497" s="7"/>
    </row>
    <row r="498" spans="1:6">
      <c r="A498" s="1513">
        <v>1988</v>
      </c>
      <c r="B498" s="1568">
        <v>25.363603947296408</v>
      </c>
      <c r="C498" s="1568">
        <v>17.087678338592038</v>
      </c>
      <c r="D498" s="1569">
        <v>34.168519381459625</v>
      </c>
      <c r="E498" s="7"/>
      <c r="F498" s="7"/>
    </row>
    <row r="499" spans="1:6">
      <c r="A499" s="1513">
        <v>1989</v>
      </c>
      <c r="B499" s="1568">
        <v>23.962209504899921</v>
      </c>
      <c r="C499" s="1568">
        <v>16.13544300916487</v>
      </c>
      <c r="D499" s="1569">
        <v>32.269021162243504</v>
      </c>
      <c r="E499" s="7"/>
      <c r="F499" s="7"/>
    </row>
    <row r="500" spans="1:6">
      <c r="A500" s="1513">
        <v>1990</v>
      </c>
      <c r="B500" s="1568">
        <v>22.560815062503401</v>
      </c>
      <c r="C500" s="1568">
        <v>15.183207679737704</v>
      </c>
      <c r="D500" s="1569">
        <v>30.369522943027384</v>
      </c>
      <c r="E500" s="7"/>
      <c r="F500" s="7"/>
    </row>
    <row r="501" spans="1:6">
      <c r="A501" s="1513">
        <v>1991</v>
      </c>
      <c r="B501" s="1568">
        <v>21.15942062010695</v>
      </c>
      <c r="C501" s="1568">
        <v>14.230972350310536</v>
      </c>
      <c r="D501" s="1569">
        <v>28.470024723811264</v>
      </c>
      <c r="E501" s="7"/>
      <c r="F501" s="7"/>
    </row>
    <row r="502" spans="1:6">
      <c r="A502" s="1513">
        <v>1992</v>
      </c>
      <c r="B502" s="1568">
        <v>19.758026177710462</v>
      </c>
      <c r="C502" s="1568">
        <v>13.278737020883369</v>
      </c>
      <c r="D502" s="1569">
        <v>26.570526504595144</v>
      </c>
      <c r="E502" s="7"/>
      <c r="F502" s="7"/>
    </row>
    <row r="503" spans="1:6">
      <c r="A503" s="1513">
        <v>1993</v>
      </c>
      <c r="B503" s="1568">
        <v>18.356631735313975</v>
      </c>
      <c r="C503" s="1568">
        <v>12.326501691456201</v>
      </c>
      <c r="D503" s="1569">
        <v>24.671028285379023</v>
      </c>
      <c r="E503" s="7"/>
      <c r="F503" s="7"/>
    </row>
    <row r="504" spans="1:6">
      <c r="A504" s="1513">
        <v>1994</v>
      </c>
      <c r="B504" s="1568">
        <v>16.955237292917488</v>
      </c>
      <c r="C504" s="1568">
        <v>11.374266362029031</v>
      </c>
      <c r="D504" s="1569">
        <v>22.771530066162903</v>
      </c>
      <c r="E504" s="7"/>
      <c r="F504" s="7"/>
    </row>
    <row r="505" spans="1:6">
      <c r="A505" s="1513">
        <v>1995</v>
      </c>
      <c r="B505" s="1568">
        <v>14.969928499522469</v>
      </c>
      <c r="C505" s="1568">
        <v>10.025266312007211</v>
      </c>
      <c r="D505" s="1569">
        <v>20.080574255606734</v>
      </c>
      <c r="E505" s="7"/>
      <c r="F505" s="7"/>
    </row>
    <row r="506" spans="1:6">
      <c r="A506" s="1513">
        <v>1996</v>
      </c>
      <c r="B506" s="1567">
        <v>14.602730499428</v>
      </c>
      <c r="C506" s="1567">
        <v>9.7552013702568061</v>
      </c>
      <c r="D506" s="1016">
        <v>19.599148290275103</v>
      </c>
      <c r="E506" s="7"/>
      <c r="F506" s="7"/>
    </row>
    <row r="507" spans="1:6">
      <c r="A507" s="1513">
        <v>1997</v>
      </c>
      <c r="B507" s="1567">
        <v>13.97324821355177</v>
      </c>
      <c r="C507" s="1567">
        <v>9.2922328986846843</v>
      </c>
      <c r="D507" s="1016">
        <v>18.773846635420874</v>
      </c>
      <c r="E507" s="7"/>
      <c r="F507" s="7"/>
    </row>
    <row r="508" spans="1:6">
      <c r="A508" s="1513">
        <v>1998</v>
      </c>
      <c r="B508" s="1567">
        <v>13.343765927675538</v>
      </c>
      <c r="C508" s="1567">
        <v>8.8292644271125607</v>
      </c>
      <c r="D508" s="1016">
        <v>17.948544980566648</v>
      </c>
      <c r="E508" s="7"/>
      <c r="F508" s="7"/>
    </row>
    <row r="509" spans="1:6">
      <c r="A509" s="1513">
        <v>1999</v>
      </c>
      <c r="B509" s="1567">
        <v>12.714283641799307</v>
      </c>
      <c r="C509" s="1567">
        <v>8.3662959555404388</v>
      </c>
      <c r="D509" s="1016">
        <v>17.123243325712419</v>
      </c>
      <c r="E509" s="7"/>
      <c r="F509" s="7"/>
    </row>
    <row r="510" spans="1:6">
      <c r="A510" s="1513">
        <v>2000</v>
      </c>
      <c r="B510" s="1567">
        <v>12.0848013559231</v>
      </c>
      <c r="C510" s="1567">
        <v>7.9033274839683152</v>
      </c>
      <c r="D510" s="1016">
        <v>16.297941670858194</v>
      </c>
      <c r="E510" s="7"/>
      <c r="F510" s="7"/>
    </row>
    <row r="511" spans="1:6">
      <c r="A511" s="1513">
        <v>2001</v>
      </c>
      <c r="B511" s="1567">
        <v>11.19303478426508</v>
      </c>
      <c r="C511" s="1567">
        <v>7.247455482574475</v>
      </c>
      <c r="D511" s="1016">
        <v>15.12876432648137</v>
      </c>
      <c r="E511" s="7"/>
      <c r="F511" s="7"/>
    </row>
    <row r="512" spans="1:6">
      <c r="A512" s="1513">
        <v>2002</v>
      </c>
      <c r="B512" s="1567">
        <v>10.696130453586607</v>
      </c>
      <c r="C512" s="1567">
        <v>6.8751157280265982</v>
      </c>
      <c r="D512" s="1016">
        <v>14.513271321123344</v>
      </c>
      <c r="E512" s="7"/>
      <c r="F512" s="7"/>
    </row>
    <row r="513" spans="1:10">
      <c r="A513" s="1513">
        <v>2003</v>
      </c>
      <c r="B513" s="1567">
        <v>9.9507739575688952</v>
      </c>
      <c r="C513" s="1567">
        <v>6.3166060962047839</v>
      </c>
      <c r="D513" s="1016">
        <v>13.590031813086306</v>
      </c>
      <c r="E513" s="7"/>
      <c r="F513" s="7"/>
    </row>
    <row r="514" spans="1:10">
      <c r="A514" s="1513">
        <v>2004</v>
      </c>
      <c r="B514" s="1567">
        <v>9.2054174615511837</v>
      </c>
      <c r="C514" s="1567">
        <v>5.7580964643829695</v>
      </c>
      <c r="D514" s="1016">
        <v>12.666792305049267</v>
      </c>
      <c r="E514" s="7"/>
      <c r="F514" s="7"/>
    </row>
    <row r="515" spans="1:10">
      <c r="A515" s="1513">
        <v>2005</v>
      </c>
      <c r="B515" s="1567">
        <v>8.2116088001942362</v>
      </c>
      <c r="C515" s="1567">
        <v>5.0134169552872168</v>
      </c>
      <c r="D515" s="1016">
        <v>11.435806294333213</v>
      </c>
      <c r="E515" s="7"/>
      <c r="F515" s="7"/>
    </row>
    <row r="516" spans="1:10">
      <c r="A516" s="1513">
        <v>2006</v>
      </c>
      <c r="B516" s="1572">
        <v>7.9009003649251426</v>
      </c>
      <c r="C516" s="1572">
        <v>4.7938901581132649</v>
      </c>
      <c r="D516" s="1016">
        <v>11.039266918416956</v>
      </c>
      <c r="E516" s="7"/>
      <c r="F516" s="7"/>
    </row>
    <row r="517" spans="1:10">
      <c r="A517" s="1513">
        <v>2007</v>
      </c>
      <c r="B517" s="1572">
        <v>7.3651961661853269</v>
      </c>
      <c r="C517" s="1572">
        <v>4.4153956802271423</v>
      </c>
      <c r="D517" s="1016">
        <v>10.355578339250997</v>
      </c>
      <c r="E517" s="7"/>
      <c r="F517" s="7"/>
    </row>
    <row r="518" spans="1:10">
      <c r="A518" s="1513">
        <v>2008</v>
      </c>
      <c r="B518" s="1572">
        <v>6.8294919674455103</v>
      </c>
      <c r="C518" s="1572">
        <v>4.0369012023410189</v>
      </c>
      <c r="D518" s="1016">
        <v>9.6718897600850351</v>
      </c>
      <c r="E518" s="7"/>
      <c r="F518" s="7"/>
    </row>
    <row r="519" spans="1:10">
      <c r="A519" s="1513">
        <v>2009</v>
      </c>
      <c r="B519" s="1567">
        <v>6.2937877687056947</v>
      </c>
      <c r="C519" s="1567">
        <v>3.6584067244548955</v>
      </c>
      <c r="D519" s="1016">
        <v>8.9882011809190736</v>
      </c>
      <c r="E519" s="7"/>
      <c r="F519" s="7"/>
    </row>
    <row r="520" spans="1:10">
      <c r="A520" s="1513">
        <v>2010</v>
      </c>
      <c r="B520" s="1570">
        <v>6.1261123545001297</v>
      </c>
      <c r="C520" s="1570">
        <v>3.5399379528765391</v>
      </c>
      <c r="D520" s="1571">
        <v>8.7742066556401284</v>
      </c>
      <c r="E520" s="7"/>
      <c r="F520" s="7"/>
    </row>
    <row r="521" spans="1:10">
      <c r="A521" s="5" t="s">
        <v>100</v>
      </c>
      <c r="B521" s="7"/>
      <c r="E521" s="7"/>
      <c r="F521" s="7"/>
    </row>
    <row r="522" spans="1:10">
      <c r="A522" s="7" t="s">
        <v>1026</v>
      </c>
      <c r="B522" s="7"/>
      <c r="E522" s="7"/>
      <c r="F522" s="7"/>
    </row>
    <row r="523" spans="1:10">
      <c r="A523" s="7" t="s">
        <v>1027</v>
      </c>
      <c r="B523" s="7"/>
      <c r="E523" s="7"/>
      <c r="F523" s="7"/>
    </row>
    <row r="524" spans="1:10">
      <c r="A524" s="7" t="s">
        <v>1030</v>
      </c>
      <c r="B524" s="7"/>
      <c r="E524" s="7"/>
      <c r="F524" s="7"/>
    </row>
    <row r="525" spans="1:10">
      <c r="A525" s="7" t="s">
        <v>1031</v>
      </c>
      <c r="B525" s="7"/>
      <c r="E525" s="7"/>
      <c r="F525" s="7"/>
    </row>
    <row r="527" spans="1:10">
      <c r="A527" s="992" t="s">
        <v>1032</v>
      </c>
      <c r="B527" s="1564"/>
      <c r="C527" s="1564"/>
      <c r="D527" s="1564"/>
      <c r="E527" s="1564"/>
      <c r="F527" s="12"/>
      <c r="G527" s="12"/>
      <c r="H527" s="12"/>
      <c r="I527" s="12"/>
      <c r="J527" s="12"/>
    </row>
    <row r="528" spans="1:10">
      <c r="A528" s="1573" t="s">
        <v>0</v>
      </c>
      <c r="B528" s="1509" t="s">
        <v>1</v>
      </c>
      <c r="C528" s="1509" t="s">
        <v>1025</v>
      </c>
      <c r="D528" s="1509" t="s">
        <v>767</v>
      </c>
      <c r="E528" s="7"/>
      <c r="F528" s="7"/>
    </row>
    <row r="529" spans="1:6">
      <c r="A529" s="1513">
        <v>1968</v>
      </c>
      <c r="B529" s="1566">
        <v>70.632505346274058</v>
      </c>
      <c r="C529" s="1566">
        <v>71.101586319650039</v>
      </c>
      <c r="D529" s="1015">
        <v>64.332344213649847</v>
      </c>
      <c r="E529" s="7"/>
      <c r="F529" s="7"/>
    </row>
    <row r="530" spans="1:6">
      <c r="A530" s="1513">
        <v>1969</v>
      </c>
      <c r="B530" s="1567">
        <v>65.888129499970347</v>
      </c>
      <c r="C530" s="1567">
        <v>66.470719565034415</v>
      </c>
      <c r="D530" s="1016">
        <v>59.493215280774322</v>
      </c>
      <c r="E530" s="7"/>
      <c r="F530" s="7"/>
    </row>
    <row r="531" spans="1:6">
      <c r="A531" s="1513">
        <v>1970</v>
      </c>
      <c r="B531" s="1567">
        <v>61.143753653666643</v>
      </c>
      <c r="C531" s="1567">
        <v>61.839852810418776</v>
      </c>
      <c r="D531" s="1016">
        <v>54.65408634789879</v>
      </c>
      <c r="E531" s="7"/>
      <c r="F531" s="7"/>
    </row>
    <row r="532" spans="1:6">
      <c r="A532" s="1513">
        <v>1971</v>
      </c>
      <c r="B532" s="1567">
        <v>56.399377807362931</v>
      </c>
      <c r="C532" s="1567">
        <v>57.208986055803152</v>
      </c>
      <c r="D532" s="1016">
        <v>49.814957415023258</v>
      </c>
      <c r="E532" s="7"/>
      <c r="F532" s="7"/>
    </row>
    <row r="533" spans="1:6">
      <c r="A533" s="1513">
        <v>1972</v>
      </c>
      <c r="B533" s="1567">
        <v>51.655001961059227</v>
      </c>
      <c r="C533" s="1567">
        <v>52.578119301187513</v>
      </c>
      <c r="D533" s="1016">
        <v>44.975828482147733</v>
      </c>
      <c r="E533" s="7"/>
      <c r="F533" s="7"/>
    </row>
    <row r="534" spans="1:6">
      <c r="A534" s="1513">
        <v>1973</v>
      </c>
      <c r="B534" s="1567">
        <v>46.910626114755516</v>
      </c>
      <c r="C534" s="1567">
        <v>47.947252546571889</v>
      </c>
      <c r="D534" s="1016">
        <v>40.136699549272201</v>
      </c>
      <c r="E534" s="7"/>
      <c r="F534" s="7"/>
    </row>
    <row r="535" spans="1:6">
      <c r="A535" s="1513">
        <v>1974</v>
      </c>
      <c r="B535" s="1567">
        <v>42.166250268451805</v>
      </c>
      <c r="C535" s="1567">
        <v>43.316385791956257</v>
      </c>
      <c r="D535" s="1016">
        <v>35.297570616396676</v>
      </c>
      <c r="E535" s="7"/>
      <c r="F535" s="7"/>
    </row>
    <row r="536" spans="1:6">
      <c r="A536" s="1513">
        <v>1975</v>
      </c>
      <c r="B536" s="1567">
        <v>37.421874422148093</v>
      </c>
      <c r="C536" s="1567">
        <v>38.685519037340626</v>
      </c>
      <c r="D536" s="1016">
        <v>30.458441683521144</v>
      </c>
      <c r="E536" s="7"/>
      <c r="F536" s="7"/>
    </row>
    <row r="537" spans="1:6">
      <c r="A537" s="1513">
        <v>1976</v>
      </c>
      <c r="B537" s="1567">
        <v>36.401403907266449</v>
      </c>
      <c r="C537" s="1567">
        <v>37.71421388185442</v>
      </c>
      <c r="D537" s="1016">
        <v>29.271089380198106</v>
      </c>
      <c r="E537" s="7"/>
      <c r="F537" s="7"/>
    </row>
    <row r="538" spans="1:6">
      <c r="A538" s="1513">
        <v>1977</v>
      </c>
      <c r="B538" s="1567">
        <v>34.652025881755065</v>
      </c>
      <c r="C538" s="1567">
        <v>36.049119329592344</v>
      </c>
      <c r="D538" s="1016">
        <v>27.235628288787179</v>
      </c>
      <c r="E538" s="7"/>
      <c r="F538" s="7"/>
    </row>
    <row r="539" spans="1:6">
      <c r="A539" s="1513">
        <v>1978</v>
      </c>
      <c r="B539" s="1567">
        <v>32.902647856243675</v>
      </c>
      <c r="C539" s="1567">
        <v>34.384024777330275</v>
      </c>
      <c r="D539" s="1016">
        <v>25.200167197376256</v>
      </c>
      <c r="E539" s="7"/>
      <c r="F539" s="7"/>
    </row>
    <row r="540" spans="1:6">
      <c r="A540" s="1513">
        <v>1979</v>
      </c>
      <c r="B540" s="1567">
        <v>31.153269830732288</v>
      </c>
      <c r="C540" s="1567">
        <v>32.718930225068206</v>
      </c>
      <c r="D540" s="1016">
        <v>23.16470610596533</v>
      </c>
      <c r="E540" s="7"/>
      <c r="F540" s="7"/>
    </row>
    <row r="541" spans="1:6">
      <c r="A541" s="1513">
        <v>1980</v>
      </c>
      <c r="B541" s="1567">
        <v>28.674984294591155</v>
      </c>
      <c r="C541" s="1567">
        <v>30.360046276030268</v>
      </c>
      <c r="D541" s="1016">
        <v>20.281136226466522</v>
      </c>
      <c r="E541" s="7"/>
      <c r="F541" s="7"/>
    </row>
    <row r="542" spans="1:6">
      <c r="A542" s="1513">
        <v>1981</v>
      </c>
      <c r="B542" s="1567">
        <v>28.222026115161963</v>
      </c>
      <c r="C542" s="1567">
        <v>30.053281604707685</v>
      </c>
      <c r="D542" s="1016">
        <v>19.66831534912113</v>
      </c>
      <c r="E542" s="7"/>
      <c r="F542" s="7"/>
    </row>
    <row r="543" spans="1:6">
      <c r="A543" s="1513">
        <v>1982</v>
      </c>
      <c r="B543" s="1567">
        <v>27.445526378997627</v>
      </c>
      <c r="C543" s="1567">
        <v>29.52739931101183</v>
      </c>
      <c r="D543" s="1016">
        <v>18.617765273671893</v>
      </c>
      <c r="E543" s="7"/>
      <c r="F543" s="7"/>
    </row>
    <row r="544" spans="1:6">
      <c r="A544" s="1513">
        <v>1983</v>
      </c>
      <c r="B544" s="1567">
        <v>26.669026642833295</v>
      </c>
      <c r="C544" s="1567">
        <v>29.001517017315976</v>
      </c>
      <c r="D544" s="1016">
        <v>17.567215198222652</v>
      </c>
      <c r="E544" s="7"/>
      <c r="F544" s="7"/>
    </row>
    <row r="545" spans="1:6">
      <c r="A545" s="1513">
        <v>1984</v>
      </c>
      <c r="B545" s="1567">
        <v>25.892526906668962</v>
      </c>
      <c r="C545" s="1567">
        <v>28.475634723620121</v>
      </c>
      <c r="D545" s="1016">
        <v>16.516665122773411</v>
      </c>
      <c r="E545" s="7"/>
      <c r="F545" s="7"/>
    </row>
    <row r="546" spans="1:6">
      <c r="A546" s="1513">
        <v>1985</v>
      </c>
      <c r="B546" s="1568">
        <v>24.792485613769493</v>
      </c>
      <c r="C546" s="1568">
        <v>27.730634807550995</v>
      </c>
      <c r="D546" s="1569">
        <v>15.028385849220319</v>
      </c>
      <c r="E546" s="7"/>
      <c r="F546" s="7"/>
    </row>
    <row r="547" spans="1:6">
      <c r="A547" s="1513">
        <v>1986</v>
      </c>
      <c r="B547" s="1568">
        <v>24.832547108554373</v>
      </c>
      <c r="C547" s="1568">
        <v>27.794401611301048</v>
      </c>
      <c r="D547" s="1569">
        <v>14.931325551941629</v>
      </c>
      <c r="E547" s="7"/>
      <c r="F547" s="7"/>
    </row>
    <row r="548" spans="1:6">
      <c r="A548" s="1513">
        <v>1987</v>
      </c>
      <c r="B548" s="1568">
        <v>24.901223956757022</v>
      </c>
      <c r="C548" s="1568">
        <v>27.903716132015425</v>
      </c>
      <c r="D548" s="1569">
        <v>14.764936470892446</v>
      </c>
      <c r="E548" s="7"/>
      <c r="F548" s="7"/>
    </row>
    <row r="549" spans="1:6">
      <c r="A549" s="1513">
        <v>1988</v>
      </c>
      <c r="B549" s="1568">
        <v>24.969900804959671</v>
      </c>
      <c r="C549" s="1568">
        <v>28.013030652729803</v>
      </c>
      <c r="D549" s="1569">
        <v>14.598547389843262</v>
      </c>
      <c r="E549" s="7"/>
      <c r="F549" s="7"/>
    </row>
    <row r="550" spans="1:6">
      <c r="A550" s="1513">
        <v>1989</v>
      </c>
      <c r="B550" s="1568">
        <v>25.038577653162317</v>
      </c>
      <c r="C550" s="1568">
        <v>28.122345173444181</v>
      </c>
      <c r="D550" s="1569">
        <v>14.432158308794078</v>
      </c>
      <c r="E550" s="7"/>
      <c r="F550" s="7"/>
    </row>
    <row r="551" spans="1:6">
      <c r="A551" s="1513">
        <v>1990</v>
      </c>
      <c r="B551" s="1568">
        <v>25.107254501364967</v>
      </c>
      <c r="C551" s="1568">
        <v>28.231659694158559</v>
      </c>
      <c r="D551" s="1569">
        <v>14.265769227744894</v>
      </c>
      <c r="E551" s="7"/>
      <c r="F551" s="7"/>
    </row>
    <row r="552" spans="1:6">
      <c r="A552" s="1513">
        <v>1991</v>
      </c>
      <c r="B552" s="1568">
        <v>25.175931349567616</v>
      </c>
      <c r="C552" s="1568">
        <v>28.340974214872936</v>
      </c>
      <c r="D552" s="1569">
        <v>14.099380146695712</v>
      </c>
      <c r="E552" s="7"/>
      <c r="F552" s="7"/>
    </row>
    <row r="553" spans="1:6">
      <c r="A553" s="1513">
        <v>1992</v>
      </c>
      <c r="B553" s="1568">
        <v>25.244608197770265</v>
      </c>
      <c r="C553" s="1568">
        <v>28.450288735587314</v>
      </c>
      <c r="D553" s="1569">
        <v>13.932991065646528</v>
      </c>
      <c r="E553" s="7"/>
      <c r="F553" s="7"/>
    </row>
    <row r="554" spans="1:6">
      <c r="A554" s="1513">
        <v>1993</v>
      </c>
      <c r="B554" s="1568">
        <v>25.313285045972915</v>
      </c>
      <c r="C554" s="1568">
        <v>28.559603256301692</v>
      </c>
      <c r="D554" s="1569">
        <v>13.766601984597344</v>
      </c>
      <c r="E554" s="7"/>
      <c r="F554" s="7"/>
    </row>
    <row r="555" spans="1:6">
      <c r="A555" s="1513">
        <v>1994</v>
      </c>
      <c r="B555" s="1568">
        <v>25.381961894175564</v>
      </c>
      <c r="C555" s="1568">
        <v>28.66891777701607</v>
      </c>
      <c r="D555" s="1569">
        <v>13.60021290354816</v>
      </c>
      <c r="E555" s="7"/>
      <c r="F555" s="7"/>
    </row>
    <row r="556" spans="1:6">
      <c r="A556" s="1513">
        <v>1995</v>
      </c>
      <c r="B556" s="1568">
        <v>25.479254095795984</v>
      </c>
      <c r="C556" s="1568">
        <v>28.823780014694773</v>
      </c>
      <c r="D556" s="1569">
        <v>13.364495038728483</v>
      </c>
      <c r="E556" s="7"/>
      <c r="F556" s="7"/>
    </row>
    <row r="557" spans="1:6">
      <c r="A557" s="1513">
        <v>1996</v>
      </c>
      <c r="B557" s="1567">
        <v>25.27853775150783</v>
      </c>
      <c r="C557" s="1567">
        <v>28.641759432418606</v>
      </c>
      <c r="D557" s="1016">
        <v>13.240481359083557</v>
      </c>
      <c r="E557" s="7"/>
      <c r="F557" s="7"/>
    </row>
    <row r="558" spans="1:6">
      <c r="A558" s="1513">
        <v>1997</v>
      </c>
      <c r="B558" s="1567">
        <v>24.934452589870997</v>
      </c>
      <c r="C558" s="1567">
        <v>28.329724148516608</v>
      </c>
      <c r="D558" s="1016">
        <v>13.027886479692254</v>
      </c>
      <c r="E558" s="7"/>
      <c r="F558" s="7"/>
    </row>
    <row r="559" spans="1:6">
      <c r="A559" s="1513">
        <v>1998</v>
      </c>
      <c r="B559" s="1567">
        <v>24.59036742823416</v>
      </c>
      <c r="C559" s="1567">
        <v>28.017688864614605</v>
      </c>
      <c r="D559" s="1016">
        <v>12.815291600300952</v>
      </c>
      <c r="E559" s="7"/>
      <c r="F559" s="7"/>
    </row>
    <row r="560" spans="1:6">
      <c r="A560" s="1513">
        <v>1999</v>
      </c>
      <c r="B560" s="1567">
        <v>24.246282266597326</v>
      </c>
      <c r="C560" s="1567">
        <v>27.705653580712607</v>
      </c>
      <c r="D560" s="1016">
        <v>12.60269672090965</v>
      </c>
      <c r="E560" s="7"/>
      <c r="F560" s="7"/>
    </row>
    <row r="561" spans="1:6">
      <c r="A561" s="1513">
        <v>2000</v>
      </c>
      <c r="B561" s="1567">
        <v>23.902197104960493</v>
      </c>
      <c r="C561" s="1567">
        <v>27.393618296810608</v>
      </c>
      <c r="D561" s="1016">
        <v>12.390101841518348</v>
      </c>
      <c r="E561" s="7"/>
      <c r="F561" s="7"/>
    </row>
    <row r="562" spans="1:6">
      <c r="A562" s="1513">
        <v>2001</v>
      </c>
      <c r="B562" s="1567">
        <v>23.414743125974976</v>
      </c>
      <c r="C562" s="1567">
        <v>26.951568311282774</v>
      </c>
      <c r="D562" s="1016">
        <v>12.088925762380669</v>
      </c>
      <c r="E562" s="7"/>
      <c r="F562" s="7"/>
    </row>
    <row r="563" spans="1:6">
      <c r="A563" s="1513">
        <v>2002</v>
      </c>
      <c r="B563" s="1567">
        <v>21.814961777321273</v>
      </c>
      <c r="C563" s="1567">
        <v>25.112939722576733</v>
      </c>
      <c r="D563" s="1016">
        <v>11.378896631224825</v>
      </c>
      <c r="E563" s="7"/>
      <c r="F563" s="7"/>
    </row>
    <row r="564" spans="1:6">
      <c r="A564" s="1513">
        <v>2003</v>
      </c>
      <c r="B564" s="1567">
        <v>19.415289754340716</v>
      </c>
      <c r="C564" s="1567">
        <v>22.354996839517675</v>
      </c>
      <c r="D564" s="1016">
        <v>10.313852934491059</v>
      </c>
      <c r="E564" s="7"/>
      <c r="F564" s="7"/>
    </row>
    <row r="565" spans="1:6">
      <c r="A565" s="1513">
        <v>2004</v>
      </c>
      <c r="B565" s="1567">
        <v>17.015617731360159</v>
      </c>
      <c r="C565" s="1567">
        <v>19.597053956458616</v>
      </c>
      <c r="D565" s="1016">
        <v>9.2488092377572961</v>
      </c>
      <c r="E565" s="7"/>
      <c r="F565" s="7"/>
    </row>
    <row r="566" spans="1:6">
      <c r="A566" s="1513">
        <v>2005</v>
      </c>
      <c r="B566" s="1567">
        <v>13.816055034052749</v>
      </c>
      <c r="C566" s="1567">
        <v>15.919796779046539</v>
      </c>
      <c r="D566" s="1016">
        <v>7.8287509754456082</v>
      </c>
      <c r="E566" s="7"/>
      <c r="F566" s="7"/>
    </row>
    <row r="567" spans="1:6">
      <c r="A567" s="1513">
        <v>2006</v>
      </c>
      <c r="B567" s="1572">
        <v>13.011501123568655</v>
      </c>
      <c r="C567" s="1572">
        <v>14.994145617667236</v>
      </c>
      <c r="D567" s="1016">
        <v>7.436845979703226</v>
      </c>
      <c r="E567" s="7"/>
      <c r="F567" s="7"/>
    </row>
    <row r="568" spans="1:6">
      <c r="A568" s="1513">
        <v>2007</v>
      </c>
      <c r="B568" s="1572">
        <v>11.624339208940908</v>
      </c>
      <c r="C568" s="1572">
        <v>13.39819533942706</v>
      </c>
      <c r="D568" s="1016">
        <v>6.7611477111818772</v>
      </c>
      <c r="E568" s="7"/>
      <c r="F568" s="7"/>
    </row>
    <row r="569" spans="1:6">
      <c r="A569" s="1513">
        <v>2008</v>
      </c>
      <c r="B569" s="1572">
        <v>10.237177294313161</v>
      </c>
      <c r="C569" s="1572">
        <v>11.802245061186884</v>
      </c>
      <c r="D569" s="1016">
        <v>6.0854494426605283</v>
      </c>
      <c r="E569" s="7"/>
      <c r="F569" s="7"/>
    </row>
    <row r="570" spans="1:6">
      <c r="A570" s="1513">
        <v>2009</v>
      </c>
      <c r="B570" s="1567">
        <v>8.8500153796854164</v>
      </c>
      <c r="C570" s="1567">
        <v>10.206294782946708</v>
      </c>
      <c r="D570" s="1016">
        <v>5.4097511741391795</v>
      </c>
      <c r="E570" s="7"/>
      <c r="F570" s="7"/>
    </row>
    <row r="571" spans="1:6">
      <c r="A571" s="1513">
        <v>2010</v>
      </c>
      <c r="B571" s="1570">
        <v>8.4158337004069317</v>
      </c>
      <c r="C571" s="1570">
        <v>9.7067623458575341</v>
      </c>
      <c r="D571" s="1571">
        <v>5.1982576160919987</v>
      </c>
      <c r="E571" s="7"/>
      <c r="F571" s="7"/>
    </row>
    <row r="572" spans="1:6">
      <c r="A572" s="7" t="s">
        <v>864</v>
      </c>
      <c r="B572" s="7"/>
      <c r="E572" s="7"/>
      <c r="F572" s="7"/>
    </row>
    <row r="573" spans="1:6">
      <c r="A573" s="7" t="s">
        <v>1026</v>
      </c>
      <c r="B573" s="7"/>
      <c r="E573" s="7"/>
      <c r="F573" s="7"/>
    </row>
    <row r="574" spans="1:6">
      <c r="A574" s="7" t="s">
        <v>1027</v>
      </c>
      <c r="B574" s="7"/>
      <c r="E574" s="7"/>
      <c r="F574" s="7"/>
    </row>
    <row r="575" spans="1:6">
      <c r="A575" s="7" t="s">
        <v>1030</v>
      </c>
      <c r="B575" s="7"/>
      <c r="E575" s="7"/>
      <c r="F575" s="7"/>
    </row>
    <row r="576" spans="1:6">
      <c r="A576" s="7" t="s">
        <v>1031</v>
      </c>
      <c r="B576" s="7"/>
      <c r="E576" s="7"/>
      <c r="F576" s="7"/>
    </row>
    <row r="578" spans="1:13">
      <c r="A578" s="992" t="s">
        <v>1033</v>
      </c>
      <c r="B578" s="992"/>
      <c r="C578" s="12"/>
      <c r="D578" s="12"/>
      <c r="E578" s="12"/>
      <c r="F578" s="12"/>
      <c r="G578" s="12"/>
      <c r="H578" s="12"/>
      <c r="I578" s="12"/>
      <c r="J578" s="12"/>
      <c r="K578" s="12"/>
    </row>
    <row r="579" spans="1:13">
      <c r="A579" s="1186" t="s">
        <v>3</v>
      </c>
      <c r="B579" s="1186"/>
      <c r="D579" s="979"/>
      <c r="E579" s="7"/>
      <c r="F579" s="7"/>
    </row>
    <row r="580" spans="1:13" ht="30">
      <c r="A580" s="1402" t="s">
        <v>840</v>
      </c>
      <c r="B580" s="1404" t="s">
        <v>1034</v>
      </c>
      <c r="C580" s="1404" t="s">
        <v>1035</v>
      </c>
      <c r="D580" s="1404" t="s">
        <v>1036</v>
      </c>
      <c r="E580" s="7"/>
      <c r="F580" s="7"/>
    </row>
    <row r="581" spans="1:13">
      <c r="A581" s="1422">
        <v>1973</v>
      </c>
      <c r="B581" s="1528">
        <v>2</v>
      </c>
      <c r="C581" s="1535">
        <v>431</v>
      </c>
      <c r="D581" s="958">
        <v>3.4224547973922643</v>
      </c>
      <c r="E581" s="1123"/>
      <c r="F581" s="1123"/>
      <c r="H581" s="1123"/>
      <c r="I581" s="11"/>
      <c r="J581" s="1123"/>
    </row>
    <row r="582" spans="1:13">
      <c r="A582" s="1422">
        <v>1974</v>
      </c>
      <c r="B582" s="1528">
        <v>2</v>
      </c>
      <c r="C582" s="1574">
        <v>472</v>
      </c>
      <c r="D582" s="958">
        <v>3.0069248459906603</v>
      </c>
      <c r="E582" s="1123"/>
      <c r="F582" s="1123"/>
      <c r="H582" s="1123"/>
      <c r="I582" s="11"/>
      <c r="J582" s="1123"/>
    </row>
    <row r="583" spans="1:13">
      <c r="A583" s="1422">
        <v>1975</v>
      </c>
      <c r="B583" s="1528">
        <v>2</v>
      </c>
      <c r="C583" s="1575">
        <v>517</v>
      </c>
      <c r="D583" s="958">
        <v>2.6305211688265433</v>
      </c>
      <c r="E583" s="1123"/>
      <c r="F583" s="1123"/>
      <c r="H583" s="1123"/>
      <c r="I583" s="11"/>
      <c r="J583" s="1123"/>
    </row>
    <row r="584" spans="1:13">
      <c r="A584" s="1422">
        <v>1976</v>
      </c>
      <c r="B584" s="1528">
        <v>2</v>
      </c>
      <c r="C584" s="981">
        <v>616</v>
      </c>
      <c r="D584" s="958">
        <v>2.6964914968592</v>
      </c>
      <c r="E584" s="1123"/>
      <c r="F584" s="1123"/>
      <c r="H584" s="1123"/>
      <c r="I584" s="11"/>
      <c r="J584" s="1123"/>
      <c r="M584" s="1123"/>
    </row>
    <row r="585" spans="1:13">
      <c r="A585" s="1422">
        <v>1977</v>
      </c>
      <c r="B585" s="1528">
        <v>2</v>
      </c>
      <c r="C585" s="981">
        <v>859</v>
      </c>
      <c r="D585" s="958">
        <v>3.2322639393734152</v>
      </c>
      <c r="E585" s="1123"/>
      <c r="F585" s="1123"/>
      <c r="H585" s="1123"/>
      <c r="I585" s="11"/>
      <c r="J585" s="1123"/>
      <c r="M585" s="1123"/>
    </row>
    <row r="586" spans="1:13">
      <c r="A586" s="1422">
        <v>1978</v>
      </c>
      <c r="B586" s="1528">
        <v>4</v>
      </c>
      <c r="C586" s="981">
        <v>1046</v>
      </c>
      <c r="D586" s="958">
        <v>3.3804965387076549</v>
      </c>
      <c r="E586" s="1123"/>
      <c r="F586" s="1123"/>
      <c r="H586" s="1123"/>
      <c r="I586" s="11"/>
      <c r="J586" s="1123"/>
      <c r="M586" s="1123"/>
    </row>
    <row r="587" spans="1:13">
      <c r="A587" s="1422">
        <v>1979</v>
      </c>
      <c r="B587" s="1528">
        <v>5</v>
      </c>
      <c r="C587" s="981">
        <v>1656</v>
      </c>
      <c r="D587" s="958">
        <v>4.5929956815855819</v>
      </c>
      <c r="E587" s="1123"/>
      <c r="F587" s="1123"/>
      <c r="H587" s="1123"/>
      <c r="I587" s="11"/>
      <c r="J587" s="1123"/>
      <c r="M587" s="1123"/>
    </row>
    <row r="588" spans="1:13">
      <c r="A588" s="1422">
        <v>1980</v>
      </c>
      <c r="B588" s="1528">
        <v>5</v>
      </c>
      <c r="C588" s="981">
        <v>1605</v>
      </c>
      <c r="D588" s="958">
        <v>3.8172931704938695</v>
      </c>
      <c r="E588" s="1123"/>
      <c r="F588" s="1123"/>
      <c r="H588" s="1123"/>
      <c r="I588" s="11"/>
      <c r="J588" s="1123"/>
      <c r="M588" s="1123"/>
    </row>
    <row r="589" spans="1:13">
      <c r="A589" s="1422">
        <v>1981</v>
      </c>
      <c r="B589" s="1576">
        <v>6</v>
      </c>
      <c r="C589" s="981">
        <v>2149</v>
      </c>
      <c r="D589" s="958">
        <v>4.8449787172642669</v>
      </c>
      <c r="E589" s="1577"/>
      <c r="F589" s="1123"/>
      <c r="G589" s="979"/>
      <c r="H589" s="1123"/>
      <c r="I589" s="11"/>
      <c r="J589" s="1123"/>
      <c r="M589" s="1123"/>
    </row>
    <row r="590" spans="1:13">
      <c r="A590" s="1422">
        <v>1982</v>
      </c>
      <c r="B590" s="981">
        <v>7</v>
      </c>
      <c r="C590" s="981">
        <v>1897</v>
      </c>
      <c r="D590" s="958">
        <v>4.0510037819334199</v>
      </c>
      <c r="E590" s="1123"/>
      <c r="F590" s="1123"/>
      <c r="H590" s="1123"/>
      <c r="I590" s="11"/>
      <c r="J590" s="1123"/>
      <c r="M590" s="1123"/>
    </row>
    <row r="591" spans="1:13">
      <c r="A591" s="1422">
        <v>1983</v>
      </c>
      <c r="B591" s="981">
        <v>7</v>
      </c>
      <c r="C591" s="981">
        <v>2014</v>
      </c>
      <c r="D591" s="958">
        <v>4.0705617941193113</v>
      </c>
      <c r="E591" s="1123"/>
      <c r="F591" s="1123"/>
      <c r="H591" s="1123"/>
      <c r="I591" s="11"/>
      <c r="J591" s="1123"/>
      <c r="M591" s="1123"/>
    </row>
    <row r="592" spans="1:13">
      <c r="A592" s="1422">
        <v>1984</v>
      </c>
      <c r="B592" s="981">
        <v>9</v>
      </c>
      <c r="C592" s="981">
        <v>2383</v>
      </c>
      <c r="D592" s="958">
        <v>4.5548290171088022</v>
      </c>
      <c r="E592" s="1577"/>
      <c r="F592" s="1123"/>
      <c r="G592" s="979"/>
      <c r="H592" s="1123"/>
      <c r="I592" s="11"/>
      <c r="J592" s="1123"/>
      <c r="M592" s="1123"/>
    </row>
    <row r="593" spans="1:13">
      <c r="A593" s="1422">
        <v>1985</v>
      </c>
      <c r="B593" s="1526">
        <v>10</v>
      </c>
      <c r="C593" s="1578">
        <v>2267</v>
      </c>
      <c r="D593" s="958">
        <v>4.0945115123142388</v>
      </c>
      <c r="E593" s="1577"/>
      <c r="F593" s="1123"/>
      <c r="G593" s="979"/>
      <c r="H593" s="1123"/>
      <c r="I593" s="11"/>
      <c r="J593" s="1123"/>
      <c r="M593" s="1123"/>
    </row>
    <row r="594" spans="1:13">
      <c r="A594" s="1422">
        <v>1986</v>
      </c>
      <c r="B594" s="981">
        <v>10</v>
      </c>
      <c r="C594" s="981">
        <v>2287</v>
      </c>
      <c r="D594" s="958">
        <v>3.9262139589181024</v>
      </c>
      <c r="E594" s="1123"/>
      <c r="F594" s="1123"/>
      <c r="H594" s="1123"/>
      <c r="I594" s="11"/>
      <c r="J594" s="1123"/>
      <c r="M594" s="1123"/>
    </row>
    <row r="595" spans="1:13">
      <c r="A595" s="1422">
        <v>1987</v>
      </c>
      <c r="B595" s="981">
        <v>13</v>
      </c>
      <c r="C595" s="981">
        <v>2609</v>
      </c>
      <c r="D595" s="958">
        <v>4.2572911618374398</v>
      </c>
      <c r="E595" s="1577"/>
      <c r="F595" s="1123"/>
      <c r="G595" s="979"/>
      <c r="H595" s="1123"/>
      <c r="I595" s="11"/>
      <c r="J595" s="1123"/>
      <c r="M595" s="1123"/>
    </row>
    <row r="596" spans="1:13">
      <c r="A596" s="1422">
        <v>1988</v>
      </c>
      <c r="B596" s="981">
        <v>13</v>
      </c>
      <c r="C596" s="981">
        <v>2441</v>
      </c>
      <c r="D596" s="958">
        <v>3.7859400639623795</v>
      </c>
      <c r="E596" s="1123"/>
      <c r="F596" s="1123"/>
      <c r="H596" s="1123"/>
      <c r="I596" s="11"/>
      <c r="J596" s="1123"/>
      <c r="M596" s="1123"/>
    </row>
    <row r="597" spans="1:13">
      <c r="A597" s="1422">
        <v>1989</v>
      </c>
      <c r="B597" s="981">
        <v>13</v>
      </c>
      <c r="C597" s="981">
        <v>2451</v>
      </c>
      <c r="D597" s="958">
        <v>3.6131896902474834</v>
      </c>
      <c r="E597" s="1123"/>
      <c r="F597" s="1123"/>
      <c r="H597" s="1123"/>
      <c r="I597" s="11"/>
      <c r="J597" s="1123"/>
      <c r="M597" s="1123"/>
    </row>
    <row r="598" spans="1:13">
      <c r="A598" s="1422">
        <v>1990</v>
      </c>
      <c r="B598" s="981">
        <v>13</v>
      </c>
      <c r="C598" s="981">
        <v>2551</v>
      </c>
      <c r="D598" s="958">
        <v>3.5743209350681378</v>
      </c>
      <c r="E598" s="1123"/>
      <c r="F598" s="1123"/>
      <c r="H598" s="1123"/>
      <c r="I598" s="11"/>
      <c r="J598" s="1123"/>
      <c r="M598" s="1123"/>
    </row>
    <row r="599" spans="1:13">
      <c r="A599" s="1422">
        <v>1991</v>
      </c>
      <c r="B599" s="981">
        <v>13</v>
      </c>
      <c r="C599" s="981">
        <v>2466</v>
      </c>
      <c r="D599" s="958">
        <v>3.2840241414394304</v>
      </c>
      <c r="E599" s="1123"/>
      <c r="F599" s="1123"/>
      <c r="H599" s="1123"/>
      <c r="I599" s="11"/>
      <c r="J599" s="1123"/>
      <c r="M599" s="1123"/>
    </row>
    <row r="600" spans="1:13">
      <c r="A600" s="1422">
        <v>1992</v>
      </c>
      <c r="B600" s="981">
        <v>13</v>
      </c>
      <c r="C600" s="981">
        <v>2425</v>
      </c>
      <c r="D600" s="958">
        <v>3.0693793651637464</v>
      </c>
      <c r="E600" s="1123"/>
      <c r="F600" s="1123"/>
      <c r="H600" s="1123"/>
      <c r="I600" s="11"/>
      <c r="J600" s="1123"/>
      <c r="M600" s="1123"/>
    </row>
    <row r="601" spans="1:13">
      <c r="A601" s="1422">
        <v>1993</v>
      </c>
      <c r="B601" s="981">
        <v>13</v>
      </c>
      <c r="C601" s="981">
        <v>2419</v>
      </c>
      <c r="D601" s="958">
        <v>2.9100121741724689</v>
      </c>
      <c r="E601" s="1123"/>
      <c r="F601" s="1123"/>
      <c r="H601" s="1123"/>
      <c r="I601" s="11"/>
      <c r="J601" s="1123"/>
      <c r="M601" s="1123"/>
    </row>
    <row r="602" spans="1:13">
      <c r="A602" s="1422">
        <v>1994</v>
      </c>
      <c r="B602" s="981">
        <v>13</v>
      </c>
      <c r="C602" s="981">
        <v>2443</v>
      </c>
      <c r="D602" s="958">
        <v>2.793171535947077</v>
      </c>
      <c r="E602" s="1123"/>
      <c r="F602" s="1123"/>
      <c r="H602" s="1123"/>
      <c r="I602" s="11"/>
      <c r="J602" s="1123"/>
      <c r="M602" s="1123"/>
    </row>
    <row r="603" spans="1:13">
      <c r="A603" s="1422">
        <v>1995</v>
      </c>
      <c r="B603" s="981">
        <v>13</v>
      </c>
      <c r="C603" s="981">
        <v>2541</v>
      </c>
      <c r="D603" s="958">
        <v>2.7611431849965933</v>
      </c>
      <c r="E603" s="1123"/>
      <c r="F603" s="1123"/>
      <c r="H603" s="1123"/>
      <c r="I603" s="11"/>
      <c r="J603" s="1123"/>
      <c r="M603" s="1123"/>
    </row>
    <row r="604" spans="1:13">
      <c r="A604" s="1422">
        <v>1996</v>
      </c>
      <c r="B604" s="981">
        <v>13</v>
      </c>
      <c r="C604" s="981">
        <v>2623</v>
      </c>
      <c r="D604" s="958">
        <v>2.7443094551557023</v>
      </c>
      <c r="E604" s="1123"/>
      <c r="F604" s="1123"/>
      <c r="H604" s="1123"/>
      <c r="I604" s="11"/>
      <c r="J604" s="1123"/>
      <c r="M604" s="1123"/>
    </row>
    <row r="605" spans="1:13">
      <c r="A605" s="1422">
        <v>1997</v>
      </c>
      <c r="B605" s="981">
        <v>13</v>
      </c>
      <c r="C605" s="981">
        <v>2504</v>
      </c>
      <c r="D605" s="958">
        <v>2.5223043627605533</v>
      </c>
      <c r="E605" s="1123"/>
      <c r="F605" s="1123"/>
      <c r="H605" s="1123"/>
      <c r="I605" s="11"/>
      <c r="J605" s="1123"/>
      <c r="M605" s="1123"/>
    </row>
    <row r="606" spans="1:13">
      <c r="A606" s="1422">
        <v>1998</v>
      </c>
      <c r="B606" s="981">
        <v>15</v>
      </c>
      <c r="C606" s="981">
        <v>2469</v>
      </c>
      <c r="D606" s="958">
        <v>2.3943652410705889</v>
      </c>
      <c r="E606" s="1123"/>
      <c r="F606" s="1123"/>
      <c r="H606" s="1123"/>
      <c r="I606" s="11"/>
      <c r="J606" s="1123"/>
      <c r="M606" s="1123"/>
    </row>
    <row r="607" spans="1:13">
      <c r="A607" s="1422">
        <v>1999</v>
      </c>
      <c r="B607" s="981">
        <v>16</v>
      </c>
      <c r="C607" s="981">
        <v>2529</v>
      </c>
      <c r="D607" s="958">
        <v>2.3610337014454679</v>
      </c>
      <c r="E607" s="1123"/>
      <c r="F607" s="1123"/>
      <c r="H607" s="1123"/>
      <c r="I607" s="11"/>
      <c r="J607" s="1123"/>
      <c r="M607" s="1123"/>
    </row>
    <row r="608" spans="1:13">
      <c r="A608" s="1422">
        <v>2000</v>
      </c>
      <c r="B608" s="981">
        <v>14</v>
      </c>
      <c r="C608" s="981">
        <v>2491</v>
      </c>
      <c r="D608" s="958">
        <v>2.2386664701505148</v>
      </c>
      <c r="E608" s="1123"/>
      <c r="F608" s="1123"/>
      <c r="H608" s="1123"/>
      <c r="I608" s="11"/>
      <c r="J608" s="1123"/>
      <c r="M608" s="1123"/>
    </row>
    <row r="609" spans="1:13">
      <c r="A609" s="1422">
        <v>2001</v>
      </c>
      <c r="B609" s="981">
        <v>12</v>
      </c>
      <c r="C609" s="981">
        <v>2022</v>
      </c>
      <c r="D609" s="958">
        <v>1.7491909343119114</v>
      </c>
      <c r="E609" s="1123"/>
      <c r="F609" s="1123"/>
      <c r="H609" s="1123"/>
      <c r="I609" s="11"/>
      <c r="J609" s="1123"/>
      <c r="M609" s="1123"/>
    </row>
    <row r="610" spans="1:13">
      <c r="A610" s="1422">
        <v>2002</v>
      </c>
      <c r="B610" s="981">
        <v>12</v>
      </c>
      <c r="C610" s="981">
        <v>1992</v>
      </c>
      <c r="D610" s="958">
        <v>1.6508036480108728</v>
      </c>
      <c r="E610" s="1123"/>
      <c r="F610" s="1123"/>
      <c r="H610" s="1123"/>
      <c r="I610" s="11"/>
      <c r="J610" s="1123"/>
      <c r="M610" s="1123"/>
    </row>
    <row r="611" spans="1:13">
      <c r="A611" s="1422">
        <v>2003</v>
      </c>
      <c r="B611" s="981">
        <v>12</v>
      </c>
      <c r="C611" s="981">
        <v>2003</v>
      </c>
      <c r="D611" s="958">
        <v>1.5900358809894262</v>
      </c>
      <c r="E611" s="1123"/>
      <c r="F611" s="1123"/>
      <c r="H611" s="1123"/>
      <c r="I611" s="11"/>
      <c r="J611" s="1123"/>
      <c r="M611" s="1123"/>
    </row>
    <row r="612" spans="1:13">
      <c r="A612" s="1422">
        <v>2004</v>
      </c>
      <c r="B612" s="981">
        <v>12</v>
      </c>
      <c r="C612" s="981">
        <v>1980</v>
      </c>
      <c r="D612" s="958">
        <v>1.5054984910799214</v>
      </c>
      <c r="E612" s="1123"/>
      <c r="F612" s="1123"/>
      <c r="H612" s="1123"/>
      <c r="I612" s="11"/>
      <c r="J612" s="1123"/>
      <c r="M612" s="1123"/>
    </row>
    <row r="613" spans="1:13">
      <c r="A613" s="1422">
        <v>2005</v>
      </c>
      <c r="B613" s="981">
        <v>12</v>
      </c>
      <c r="C613" s="984">
        <v>2343</v>
      </c>
      <c r="D613" s="958">
        <v>1.7062621934390103</v>
      </c>
      <c r="E613" s="1123"/>
      <c r="F613" s="1123"/>
      <c r="H613" s="1123"/>
      <c r="I613" s="11"/>
      <c r="J613" s="1123"/>
      <c r="M613" s="1123"/>
    </row>
    <row r="614" spans="1:13">
      <c r="A614" s="1422">
        <v>2006</v>
      </c>
      <c r="B614" s="981">
        <v>12</v>
      </c>
      <c r="C614" s="984">
        <v>2367</v>
      </c>
      <c r="D614" s="958">
        <v>1.6195922076198153</v>
      </c>
      <c r="E614" s="1123"/>
      <c r="F614" s="1123"/>
      <c r="H614" s="1123"/>
      <c r="I614" s="11"/>
      <c r="J614" s="1123"/>
      <c r="M614" s="1123"/>
    </row>
    <row r="615" spans="1:13">
      <c r="A615" s="1422">
        <v>2007</v>
      </c>
      <c r="B615" s="981">
        <v>12</v>
      </c>
      <c r="C615" s="984">
        <v>2439</v>
      </c>
      <c r="D615" s="958">
        <v>1.5492796707066088</v>
      </c>
      <c r="E615" s="1123"/>
      <c r="F615" s="1123"/>
      <c r="H615" s="1123"/>
      <c r="I615" s="11"/>
      <c r="J615" s="1123"/>
      <c r="M615" s="1123"/>
    </row>
    <row r="616" spans="1:13">
      <c r="A616" s="1422">
        <v>2008</v>
      </c>
      <c r="B616" s="4">
        <v>12</v>
      </c>
      <c r="C616" s="1451">
        <v>2596</v>
      </c>
      <c r="D616" s="957">
        <v>1.5308517338252186</v>
      </c>
      <c r="E616" s="1123"/>
      <c r="F616" s="1123"/>
      <c r="H616" s="1123"/>
      <c r="I616" s="11"/>
      <c r="J616" s="1123"/>
      <c r="M616" s="1123"/>
    </row>
    <row r="617" spans="1:13">
      <c r="A617" s="1422">
        <v>2009</v>
      </c>
      <c r="B617" s="4">
        <v>12</v>
      </c>
      <c r="C617" s="1451">
        <v>2652</v>
      </c>
      <c r="D617" s="957">
        <v>1.4518197838365159</v>
      </c>
      <c r="E617" s="1123"/>
      <c r="F617" s="1123"/>
      <c r="H617" s="1123"/>
      <c r="I617" s="11"/>
      <c r="J617" s="1123"/>
      <c r="M617" s="1123"/>
    </row>
    <row r="618" spans="1:13">
      <c r="A618" s="1422">
        <v>2010</v>
      </c>
      <c r="B618" s="917">
        <v>12</v>
      </c>
      <c r="C618" s="917">
        <v>2582</v>
      </c>
      <c r="D618" s="1458">
        <v>1.3122192785471765</v>
      </c>
      <c r="E618" s="1123"/>
      <c r="F618" s="1123"/>
      <c r="H618" s="1123"/>
      <c r="I618" s="11"/>
      <c r="M618" s="1123"/>
    </row>
    <row r="619" spans="1:13">
      <c r="A619" s="1459"/>
      <c r="B619" s="1460" t="s">
        <v>1037</v>
      </c>
      <c r="C619" s="1460"/>
      <c r="D619" s="1460"/>
      <c r="E619" s="7"/>
      <c r="F619" s="7"/>
      <c r="M619" s="1123"/>
    </row>
    <row r="620" spans="1:13">
      <c r="A620" s="1422"/>
      <c r="B620" s="1556">
        <v>500</v>
      </c>
      <c r="C620" s="1556">
        <v>499</v>
      </c>
      <c r="D620" s="1579" t="s">
        <v>91</v>
      </c>
      <c r="E620" s="7"/>
      <c r="F620" s="7"/>
      <c r="M620" s="1123"/>
    </row>
    <row r="621" spans="1:13">
      <c r="A621" s="2" t="s">
        <v>864</v>
      </c>
      <c r="B621" s="1525"/>
      <c r="E621" s="7"/>
      <c r="F621" s="7"/>
      <c r="M621" s="1123"/>
    </row>
    <row r="622" spans="1:13">
      <c r="A622" s="2" t="s">
        <v>195</v>
      </c>
      <c r="B622" s="1525"/>
      <c r="E622" s="7"/>
      <c r="F622" s="7"/>
    </row>
    <row r="623" spans="1:13">
      <c r="A623" s="2" t="s">
        <v>1038</v>
      </c>
      <c r="B623" s="1525"/>
      <c r="E623" s="7"/>
      <c r="F623" s="7"/>
    </row>
    <row r="624" spans="1:13">
      <c r="A624" s="2" t="s">
        <v>1039</v>
      </c>
      <c r="B624" s="1525"/>
      <c r="E624" s="7"/>
      <c r="F624" s="7"/>
    </row>
    <row r="625" spans="1:6">
      <c r="A625" s="1186" t="s">
        <v>1040</v>
      </c>
      <c r="B625" s="2"/>
      <c r="E625" s="7"/>
      <c r="F625" s="7"/>
    </row>
    <row r="626" spans="1:6">
      <c r="A626" s="2" t="s">
        <v>1041</v>
      </c>
      <c r="B626" s="1401"/>
      <c r="C626" s="1401"/>
      <c r="D626" s="3"/>
      <c r="E626" s="11"/>
      <c r="F626" s="7"/>
    </row>
    <row r="627" spans="1:6" s="12" customFormat="1">
      <c r="A627" s="992" t="s">
        <v>1042</v>
      </c>
      <c r="B627" s="992"/>
    </row>
    <row r="628" spans="1:6">
      <c r="A628" s="1186" t="s">
        <v>3</v>
      </c>
      <c r="B628" s="1186"/>
      <c r="D628" s="979"/>
      <c r="E628" s="7"/>
      <c r="F628" s="7"/>
    </row>
    <row r="629" spans="1:6" ht="60">
      <c r="A629" s="1402" t="s">
        <v>840</v>
      </c>
      <c r="B629" s="1404" t="s">
        <v>1043</v>
      </c>
      <c r="C629" s="1404" t="s">
        <v>1044</v>
      </c>
      <c r="D629" s="1404" t="s">
        <v>1045</v>
      </c>
      <c r="E629" s="1404" t="s">
        <v>1046</v>
      </c>
      <c r="F629" s="1404" t="s">
        <v>1047</v>
      </c>
    </row>
    <row r="630" spans="1:6">
      <c r="A630" s="1422">
        <v>1974</v>
      </c>
      <c r="B630" s="1018">
        <v>131</v>
      </c>
      <c r="C630" s="1580">
        <v>0.8</v>
      </c>
      <c r="D630" s="3">
        <v>9</v>
      </c>
      <c r="E630" s="1018" t="s">
        <v>99</v>
      </c>
      <c r="F630" s="1581" t="s">
        <v>99</v>
      </c>
    </row>
    <row r="631" spans="1:6">
      <c r="A631" s="1422">
        <v>1975</v>
      </c>
      <c r="B631" s="1018">
        <v>288</v>
      </c>
      <c r="C631" s="1580">
        <v>1.5</v>
      </c>
      <c r="D631" s="3">
        <v>34</v>
      </c>
      <c r="E631" s="1018" t="s">
        <v>99</v>
      </c>
      <c r="F631" s="1581" t="s">
        <v>99</v>
      </c>
    </row>
    <row r="632" spans="1:6">
      <c r="A632" s="1422">
        <v>1976</v>
      </c>
      <c r="B632" s="1018">
        <v>379</v>
      </c>
      <c r="C632" s="1580">
        <v>1.7</v>
      </c>
      <c r="D632" s="3">
        <v>34</v>
      </c>
      <c r="E632" s="1018" t="s">
        <v>99</v>
      </c>
      <c r="F632" s="1581" t="s">
        <v>99</v>
      </c>
    </row>
    <row r="633" spans="1:6">
      <c r="A633" s="1422">
        <v>1977</v>
      </c>
      <c r="B633" s="1018">
        <v>398</v>
      </c>
      <c r="C633" s="1580">
        <v>1.5</v>
      </c>
      <c r="D633" s="3">
        <v>30</v>
      </c>
      <c r="E633" s="1018" t="s">
        <v>99</v>
      </c>
      <c r="F633" s="1581" t="s">
        <v>99</v>
      </c>
    </row>
    <row r="634" spans="1:6">
      <c r="A634" s="1422">
        <v>1978</v>
      </c>
      <c r="B634" s="1018">
        <v>462</v>
      </c>
      <c r="C634" s="1580">
        <v>1.5</v>
      </c>
      <c r="D634" s="3">
        <v>31</v>
      </c>
      <c r="E634" s="1018" t="s">
        <v>99</v>
      </c>
      <c r="F634" s="1581" t="s">
        <v>99</v>
      </c>
    </row>
    <row r="635" spans="1:6">
      <c r="A635" s="1422">
        <v>1979</v>
      </c>
      <c r="B635" s="1018">
        <v>608</v>
      </c>
      <c r="C635" s="1580">
        <v>1.7</v>
      </c>
      <c r="D635" s="3">
        <v>37</v>
      </c>
      <c r="E635" s="1018" t="s">
        <v>99</v>
      </c>
      <c r="F635" s="1581" t="s">
        <v>99</v>
      </c>
    </row>
    <row r="636" spans="1:6">
      <c r="A636" s="1422">
        <v>1980</v>
      </c>
      <c r="B636" s="1018">
        <v>586</v>
      </c>
      <c r="C636" s="1580">
        <v>1.4</v>
      </c>
      <c r="D636" s="3">
        <v>46</v>
      </c>
      <c r="E636" s="1018" t="s">
        <v>99</v>
      </c>
      <c r="F636" s="1581" t="s">
        <v>99</v>
      </c>
    </row>
    <row r="637" spans="1:6">
      <c r="A637" s="1422">
        <v>1981</v>
      </c>
      <c r="B637" s="1018">
        <v>702</v>
      </c>
      <c r="C637" s="1580">
        <v>1.5826780174590578</v>
      </c>
      <c r="D637" s="3">
        <v>49</v>
      </c>
      <c r="E637" s="3">
        <v>1804</v>
      </c>
      <c r="F637" s="1581">
        <v>4.0671668710771236</v>
      </c>
    </row>
    <row r="638" spans="1:6">
      <c r="A638" s="1422">
        <v>1982</v>
      </c>
      <c r="B638" s="1018">
        <v>661</v>
      </c>
      <c r="C638" s="1580">
        <v>1.4115516604417451</v>
      </c>
      <c r="D638" s="3">
        <v>43</v>
      </c>
      <c r="E638" s="3">
        <v>1716</v>
      </c>
      <c r="F638" s="1581">
        <v>3.6644820715855295</v>
      </c>
    </row>
    <row r="639" spans="1:6">
      <c r="A639" s="1422">
        <v>1983</v>
      </c>
      <c r="B639" s="1018">
        <v>667</v>
      </c>
      <c r="C639" s="1580">
        <v>1.3480956885191564</v>
      </c>
      <c r="D639" s="3">
        <v>43</v>
      </c>
      <c r="E639" s="3">
        <v>1867</v>
      </c>
      <c r="F639" s="1581">
        <v>3.7734552480738603</v>
      </c>
    </row>
    <row r="640" spans="1:6">
      <c r="A640" s="1422">
        <v>1984</v>
      </c>
      <c r="B640" s="1018">
        <v>690</v>
      </c>
      <c r="C640" s="1580">
        <v>1.3188552336571855</v>
      </c>
      <c r="D640" s="3">
        <v>43</v>
      </c>
      <c r="E640" s="3">
        <v>2255</v>
      </c>
      <c r="F640" s="1581">
        <v>4.3101718143434109</v>
      </c>
    </row>
    <row r="641" spans="1:6">
      <c r="A641" s="1422">
        <v>1985</v>
      </c>
      <c r="B641" s="1018">
        <v>625</v>
      </c>
      <c r="C641" s="1580">
        <v>1.1288353309203349</v>
      </c>
      <c r="D641" s="3">
        <v>48</v>
      </c>
      <c r="E641" s="3">
        <v>2027</v>
      </c>
      <c r="F641" s="1581">
        <v>3.66103874524083</v>
      </c>
    </row>
    <row r="642" spans="1:6">
      <c r="A642" s="1422">
        <v>1986</v>
      </c>
      <c r="B642" s="1018">
        <v>642</v>
      </c>
      <c r="C642" s="1580">
        <v>1.1021553833080113</v>
      </c>
      <c r="D642" s="3">
        <v>46</v>
      </c>
      <c r="E642" s="3">
        <v>2043</v>
      </c>
      <c r="F642" s="1581">
        <v>3.507326243143718</v>
      </c>
    </row>
    <row r="643" spans="1:6">
      <c r="A643" s="1422">
        <v>1987</v>
      </c>
      <c r="B643" s="1018">
        <v>756</v>
      </c>
      <c r="C643" s="1580">
        <v>1.2336190564772345</v>
      </c>
      <c r="D643" s="3">
        <v>51</v>
      </c>
      <c r="E643" s="3">
        <v>2235</v>
      </c>
      <c r="F643" s="1581">
        <v>3.6470087185537285</v>
      </c>
    </row>
    <row r="644" spans="1:6">
      <c r="A644" s="1422">
        <v>1988</v>
      </c>
      <c r="B644" s="1018">
        <v>837</v>
      </c>
      <c r="C644" s="1580">
        <v>1.2981695344270838</v>
      </c>
      <c r="D644" s="3">
        <v>58</v>
      </c>
      <c r="E644" s="3">
        <v>2404</v>
      </c>
      <c r="F644" s="1581">
        <v>3.7285538360366899</v>
      </c>
    </row>
    <row r="645" spans="1:6">
      <c r="A645" s="1422">
        <v>1989</v>
      </c>
      <c r="B645" s="1018">
        <v>805</v>
      </c>
      <c r="C645" s="1580">
        <v>1.1867065282126579</v>
      </c>
      <c r="D645" s="3">
        <v>58</v>
      </c>
      <c r="E645" s="3">
        <v>2390</v>
      </c>
      <c r="F645" s="1581">
        <v>3.5232653446313691</v>
      </c>
    </row>
    <row r="646" spans="1:6">
      <c r="A646" s="1422">
        <v>1990</v>
      </c>
      <c r="B646" s="1018">
        <v>808</v>
      </c>
      <c r="C646" s="1580">
        <v>1.1321251726911232</v>
      </c>
      <c r="D646" s="3">
        <v>58</v>
      </c>
      <c r="E646" s="3">
        <v>2421</v>
      </c>
      <c r="F646" s="1581">
        <v>3.3921720830262494</v>
      </c>
    </row>
    <row r="647" spans="1:6">
      <c r="A647" s="1422">
        <v>1991</v>
      </c>
      <c r="B647" s="1018">
        <v>849</v>
      </c>
      <c r="C647" s="1580">
        <v>1.1306311825150352</v>
      </c>
      <c r="D647" s="3">
        <v>57</v>
      </c>
      <c r="E647" s="3">
        <v>2527</v>
      </c>
      <c r="F647" s="1581">
        <v>3.3652591262844451</v>
      </c>
    </row>
    <row r="648" spans="1:6">
      <c r="A648" s="1422">
        <v>1992</v>
      </c>
      <c r="B648" s="1018">
        <v>896</v>
      </c>
      <c r="C648" s="1580">
        <v>1.1340882107986463</v>
      </c>
      <c r="D648" s="3">
        <v>68</v>
      </c>
      <c r="E648" s="3">
        <v>2752</v>
      </c>
      <c r="F648" s="1581">
        <v>3.4832709331672707</v>
      </c>
    </row>
    <row r="649" spans="1:6">
      <c r="A649" s="1422">
        <v>1993</v>
      </c>
      <c r="B649" s="1018">
        <v>968</v>
      </c>
      <c r="C649" s="1580">
        <v>1.1644860622566968</v>
      </c>
      <c r="D649" s="3">
        <v>102</v>
      </c>
      <c r="E649" s="3">
        <v>2765</v>
      </c>
      <c r="F649" s="1581">
        <v>3.3262437625410821</v>
      </c>
    </row>
    <row r="650" spans="1:6">
      <c r="A650" s="1422">
        <v>1994</v>
      </c>
      <c r="B650" s="1018">
        <v>1035</v>
      </c>
      <c r="C650" s="1580">
        <v>1.1833534751147052</v>
      </c>
      <c r="D650" s="3">
        <v>105</v>
      </c>
      <c r="E650" s="3">
        <v>2891</v>
      </c>
      <c r="F650" s="1581">
        <v>3.3053863734846503</v>
      </c>
    </row>
    <row r="651" spans="1:6">
      <c r="A651" s="1422">
        <v>1995</v>
      </c>
      <c r="B651" s="1018">
        <v>1103</v>
      </c>
      <c r="C651" s="1580">
        <v>1.1985599893944285</v>
      </c>
      <c r="D651" s="3">
        <v>113</v>
      </c>
      <c r="E651" s="3">
        <v>3088</v>
      </c>
      <c r="F651" s="1581">
        <v>3.3555333157298231</v>
      </c>
    </row>
    <row r="652" spans="1:6">
      <c r="A652" s="1422">
        <v>1996</v>
      </c>
      <c r="B652" s="1018">
        <v>1161</v>
      </c>
      <c r="C652" s="1580">
        <v>1.2146943490033439</v>
      </c>
      <c r="D652" s="3">
        <v>131</v>
      </c>
      <c r="E652" s="3">
        <v>3264</v>
      </c>
      <c r="F652" s="1581">
        <v>3.414954655595964</v>
      </c>
    </row>
    <row r="653" spans="1:6">
      <c r="A653" s="1422">
        <v>1997</v>
      </c>
      <c r="B653" s="1018">
        <v>1241</v>
      </c>
      <c r="C653" s="1580">
        <v>1.250071770840993</v>
      </c>
      <c r="D653" s="3">
        <v>127</v>
      </c>
      <c r="E653" s="3">
        <v>3385</v>
      </c>
      <c r="F653" s="1581">
        <v>3.4097445159522652</v>
      </c>
    </row>
    <row r="654" spans="1:6">
      <c r="A654" s="1422">
        <v>1998</v>
      </c>
      <c r="B654" s="1018">
        <v>1308</v>
      </c>
      <c r="C654" s="1580">
        <v>1.2684608081491817</v>
      </c>
      <c r="D654" s="3">
        <v>139</v>
      </c>
      <c r="E654" s="3">
        <v>3615</v>
      </c>
      <c r="F654" s="1581">
        <v>3.5057231050912021</v>
      </c>
    </row>
    <row r="655" spans="1:6">
      <c r="A655" s="1422">
        <v>1999</v>
      </c>
      <c r="B655" s="1018">
        <v>1381</v>
      </c>
      <c r="C655" s="1580">
        <v>1.2892793759178296</v>
      </c>
      <c r="D655" s="3">
        <v>142</v>
      </c>
      <c r="E655" s="3">
        <v>3747</v>
      </c>
      <c r="F655" s="1581">
        <v>3.4981389004808889</v>
      </c>
    </row>
    <row r="656" spans="1:6">
      <c r="A656" s="1422">
        <v>2000</v>
      </c>
      <c r="B656" s="1018">
        <v>1306</v>
      </c>
      <c r="C656" s="1580">
        <v>1.1737047009299768</v>
      </c>
      <c r="D656" s="976">
        <v>137</v>
      </c>
      <c r="E656" s="976">
        <v>3769</v>
      </c>
      <c r="F656" s="1581">
        <v>3.387207517461778</v>
      </c>
    </row>
    <row r="657" spans="1:11">
      <c r="A657" s="1422">
        <v>2001</v>
      </c>
      <c r="B657" s="1018">
        <v>1180</v>
      </c>
      <c r="C657" s="1580">
        <v>1.0207939181444388</v>
      </c>
      <c r="D657" s="976">
        <v>127</v>
      </c>
      <c r="E657" s="976">
        <v>2897</v>
      </c>
      <c r="F657" s="1581">
        <v>2.5061355770037621</v>
      </c>
    </row>
    <row r="658" spans="1:11">
      <c r="A658" s="1422">
        <v>2002</v>
      </c>
      <c r="B658" s="1018">
        <v>1177</v>
      </c>
      <c r="C658" s="1580">
        <v>0.97539954503453674</v>
      </c>
      <c r="D658" s="3">
        <v>124</v>
      </c>
      <c r="E658" s="3">
        <v>2878</v>
      </c>
      <c r="F658" s="1581">
        <v>2.385046636031773</v>
      </c>
    </row>
    <row r="659" spans="1:11">
      <c r="A659" s="1422">
        <v>2003</v>
      </c>
      <c r="B659" s="1018">
        <v>1196</v>
      </c>
      <c r="C659" s="1580">
        <v>0.94941733083542379</v>
      </c>
      <c r="D659" s="976">
        <v>144</v>
      </c>
      <c r="E659" s="976">
        <v>2944</v>
      </c>
      <c r="F659" s="1582">
        <v>2.3370272759025812</v>
      </c>
      <c r="H659" s="1583"/>
      <c r="I659" s="1584"/>
    </row>
    <row r="660" spans="1:11">
      <c r="A660" s="1422">
        <v>2004</v>
      </c>
      <c r="B660" s="1018">
        <v>1185</v>
      </c>
      <c r="C660" s="1580">
        <v>0.90101803632813482</v>
      </c>
      <c r="D660" s="1558">
        <v>141</v>
      </c>
      <c r="E660" s="1558">
        <v>2923</v>
      </c>
      <c r="F660" s="1582">
        <v>2.2225111562760658</v>
      </c>
    </row>
    <row r="661" spans="1:11">
      <c r="A661" s="1422">
        <v>2005</v>
      </c>
      <c r="B661" s="1000">
        <v>1246</v>
      </c>
      <c r="C661" s="1580">
        <v>0.90738484550789889</v>
      </c>
      <c r="D661" s="981">
        <v>143</v>
      </c>
      <c r="E661" s="981">
        <v>2945</v>
      </c>
      <c r="F661" s="1582">
        <v>2.1446616131787817</v>
      </c>
      <c r="H661" s="3"/>
    </row>
    <row r="662" spans="1:11">
      <c r="A662" s="1422">
        <v>2006</v>
      </c>
      <c r="B662" s="1000">
        <v>1784</v>
      </c>
      <c r="C662" s="1580">
        <v>1.2206812413999792</v>
      </c>
      <c r="D662" s="1528" t="s">
        <v>930</v>
      </c>
      <c r="E662" s="997">
        <v>4800</v>
      </c>
      <c r="F662" s="1585">
        <f>E662/'[2]3.1 Population'!B82*1000</f>
        <v>3.2843441472645178</v>
      </c>
    </row>
    <row r="663" spans="1:11">
      <c r="A663" s="1422">
        <v>2007</v>
      </c>
      <c r="B663" s="1000">
        <v>1662</v>
      </c>
      <c r="C663" s="1580">
        <v>1.0557207104200015</v>
      </c>
      <c r="D663" s="1528" t="s">
        <v>930</v>
      </c>
      <c r="E663" s="984">
        <v>4976</v>
      </c>
      <c r="F663" s="1585">
        <f>E663/'[2]3.1 Population'!B83*1000</f>
        <v>3.1608100210890058</v>
      </c>
    </row>
    <row r="664" spans="1:11">
      <c r="A664" s="1422">
        <v>2008</v>
      </c>
      <c r="B664" s="1000">
        <v>2786</v>
      </c>
      <c r="C664" s="1580">
        <v>1.642894041000408</v>
      </c>
      <c r="D664" s="1528" t="s">
        <v>930</v>
      </c>
      <c r="E664" s="984">
        <v>4976</v>
      </c>
      <c r="F664" s="1585">
        <f>E664/'[2]3.1 Population'!B84*1000</f>
        <v>2.9343290552828538</v>
      </c>
    </row>
    <row r="665" spans="1:11">
      <c r="A665" s="1422">
        <v>2009</v>
      </c>
      <c r="B665" s="1000">
        <v>1822</v>
      </c>
      <c r="C665" s="1580">
        <v>0.99744179719084913</v>
      </c>
      <c r="D665" s="1528" t="s">
        <v>930</v>
      </c>
      <c r="E665" s="984">
        <v>5846</v>
      </c>
      <c r="F665" s="1585">
        <f>E665/'[2]3.1 Population'!B85*1000</f>
        <v>3.2003538673862262</v>
      </c>
    </row>
    <row r="666" spans="1:11">
      <c r="A666" s="1422">
        <v>2010</v>
      </c>
      <c r="B666" s="1586">
        <v>2026</v>
      </c>
      <c r="C666" s="1587">
        <v>1.0296499838638959</v>
      </c>
      <c r="D666" s="1588" t="s">
        <v>930</v>
      </c>
      <c r="E666" s="1496">
        <v>5222</v>
      </c>
      <c r="F666" s="1589">
        <f>E666/'[2]3.1 Population'!B86*1000</f>
        <v>2.6539152101368533</v>
      </c>
    </row>
    <row r="667" spans="1:11">
      <c r="A667" s="1441" t="s">
        <v>425</v>
      </c>
      <c r="B667" s="1525"/>
      <c r="E667" s="7"/>
      <c r="F667" s="7"/>
    </row>
    <row r="668" spans="1:11">
      <c r="A668" s="2" t="s">
        <v>195</v>
      </c>
      <c r="B668" s="1525"/>
      <c r="E668" s="7"/>
      <c r="F668" s="7"/>
    </row>
    <row r="669" spans="1:11">
      <c r="A669" s="1525" t="s">
        <v>1048</v>
      </c>
      <c r="B669" s="1525"/>
      <c r="E669" s="7"/>
      <c r="F669" s="7"/>
    </row>
    <row r="670" spans="1:11">
      <c r="A670" s="2" t="s">
        <v>1039</v>
      </c>
      <c r="B670" s="1525"/>
      <c r="E670" s="7"/>
      <c r="F670" s="7"/>
      <c r="I670" s="2"/>
      <c r="J670" s="1525"/>
    </row>
    <row r="671" spans="1:11">
      <c r="A671" s="1186" t="s">
        <v>1040</v>
      </c>
      <c r="B671" s="2"/>
      <c r="E671" s="7"/>
      <c r="F671" s="7"/>
      <c r="J671" s="1590"/>
      <c r="K671" s="1591"/>
    </row>
    <row r="672" spans="1:11">
      <c r="A672" s="991" t="s">
        <v>1049</v>
      </c>
      <c r="B672" s="991"/>
      <c r="C672" s="991"/>
      <c r="D672" s="991"/>
      <c r="E672" s="991"/>
      <c r="F672" s="109"/>
      <c r="I672" s="1592"/>
      <c r="J672" s="1590"/>
      <c r="K672" s="1591"/>
    </row>
    <row r="673" spans="1:14">
      <c r="A673" s="1101"/>
      <c r="B673" s="1101"/>
      <c r="C673" s="1101"/>
      <c r="D673" s="1101"/>
      <c r="E673" s="1101"/>
      <c r="F673" s="1101"/>
      <c r="I673" s="1186"/>
      <c r="J673" s="2"/>
    </row>
    <row r="674" spans="1:14">
      <c r="A674" s="1441" t="s">
        <v>1050</v>
      </c>
      <c r="B674" s="1593"/>
      <c r="C674" s="1593"/>
      <c r="E674" s="7"/>
      <c r="F674" s="1594"/>
      <c r="I674" s="991"/>
      <c r="J674" s="991"/>
      <c r="K674" s="991"/>
      <c r="L674" s="991"/>
      <c r="M674" s="991"/>
      <c r="N674" s="991"/>
    </row>
    <row r="675" spans="1:14">
      <c r="A675" s="2" t="s">
        <v>1051</v>
      </c>
      <c r="B675" s="1593"/>
      <c r="C675" s="1593"/>
      <c r="E675" s="7"/>
      <c r="F675" s="1594"/>
    </row>
    <row r="676" spans="1:14" ht="45">
      <c r="A676" s="1402" t="s">
        <v>840</v>
      </c>
      <c r="B676" s="1595" t="s">
        <v>1052</v>
      </c>
      <c r="C676" s="1595" t="s">
        <v>1053</v>
      </c>
      <c r="D676" s="1595" t="s">
        <v>1054</v>
      </c>
      <c r="E676" s="1595" t="s">
        <v>1055</v>
      </c>
      <c r="F676" s="1594"/>
    </row>
    <row r="677" spans="1:14">
      <c r="A677" s="1422">
        <v>1981</v>
      </c>
      <c r="B677" s="1596">
        <v>10255</v>
      </c>
      <c r="C677" s="1596">
        <v>3293</v>
      </c>
      <c r="D677" s="1597">
        <v>2.31</v>
      </c>
      <c r="E677" s="1598">
        <v>0.74</v>
      </c>
      <c r="F677" s="1594"/>
    </row>
    <row r="678" spans="1:14">
      <c r="A678" s="1422">
        <v>1982</v>
      </c>
      <c r="B678" s="1596">
        <v>10042</v>
      </c>
      <c r="C678" s="1596">
        <v>3182</v>
      </c>
      <c r="D678" s="1597">
        <v>2.14</v>
      </c>
      <c r="E678" s="1598">
        <v>0.68</v>
      </c>
      <c r="F678" s="1599"/>
    </row>
    <row r="679" spans="1:14">
      <c r="A679" s="1422">
        <v>1983</v>
      </c>
      <c r="B679" s="1596">
        <v>7989</v>
      </c>
      <c r="C679" s="1596">
        <v>2504</v>
      </c>
      <c r="D679" s="1597">
        <v>1.62</v>
      </c>
      <c r="E679" s="1598">
        <v>0.51</v>
      </c>
      <c r="F679" s="1594"/>
    </row>
    <row r="680" spans="1:14">
      <c r="A680" s="1422">
        <v>1984</v>
      </c>
      <c r="B680" s="1596">
        <v>6266</v>
      </c>
      <c r="C680" s="1596">
        <v>2098</v>
      </c>
      <c r="D680" s="1597">
        <v>1.2</v>
      </c>
      <c r="E680" s="1598">
        <v>0.4</v>
      </c>
      <c r="F680" s="1594"/>
    </row>
    <row r="681" spans="1:14">
      <c r="A681" s="1422">
        <v>1985</v>
      </c>
      <c r="B681" s="1596">
        <v>6618</v>
      </c>
      <c r="C681" s="1596">
        <v>2318</v>
      </c>
      <c r="D681" s="1597">
        <v>1.2</v>
      </c>
      <c r="E681" s="1598">
        <v>0.41813911284481847</v>
      </c>
      <c r="F681" s="1594"/>
    </row>
    <row r="682" spans="1:14">
      <c r="A682" s="1422">
        <v>1986</v>
      </c>
      <c r="B682" s="1596">
        <v>6543</v>
      </c>
      <c r="C682" s="1596">
        <v>2555</v>
      </c>
      <c r="D682" s="1597">
        <v>1.1245759310514838</v>
      </c>
      <c r="E682" s="1598">
        <v>0.43913976827701989</v>
      </c>
      <c r="F682" s="1594"/>
    </row>
    <row r="683" spans="1:14">
      <c r="A683" s="1422">
        <v>1987</v>
      </c>
      <c r="B683" s="1596">
        <v>6827</v>
      </c>
      <c r="C683" s="1596">
        <v>2732</v>
      </c>
      <c r="D683" s="1597">
        <v>1.1100000000000001</v>
      </c>
      <c r="E683" s="1598">
        <v>0.44623400183391043</v>
      </c>
      <c r="F683" s="1594"/>
    </row>
    <row r="684" spans="1:14">
      <c r="A684" s="1422">
        <v>1988</v>
      </c>
      <c r="B684" s="1596">
        <v>7751</v>
      </c>
      <c r="C684" s="1596">
        <v>3156</v>
      </c>
      <c r="D684" s="1597">
        <v>1.2031223691696413</v>
      </c>
      <c r="E684" s="1598">
        <v>0.48987926681710592</v>
      </c>
      <c r="F684" s="1594"/>
    </row>
    <row r="685" spans="1:14">
      <c r="A685" s="1422">
        <v>1989</v>
      </c>
      <c r="B685" s="1596">
        <v>4871</v>
      </c>
      <c r="C685" s="1596">
        <v>3398</v>
      </c>
      <c r="D685" s="1597">
        <v>0.71852237143147346</v>
      </c>
      <c r="E685" s="1598">
        <v>0.5012397902123068</v>
      </c>
      <c r="F685" s="1594"/>
    </row>
    <row r="686" spans="1:14">
      <c r="A686" s="1422">
        <v>1990</v>
      </c>
      <c r="B686" s="1596">
        <v>4075</v>
      </c>
      <c r="C686" s="1596">
        <v>3654</v>
      </c>
      <c r="D686" s="1597">
        <v>0.57124166780478647</v>
      </c>
      <c r="E686" s="1598">
        <v>0.51222504396532265</v>
      </c>
      <c r="F686" s="1594"/>
    </row>
    <row r="687" spans="1:14">
      <c r="A687" s="1422">
        <v>1991</v>
      </c>
      <c r="B687" s="1596">
        <v>4407</v>
      </c>
      <c r="C687" s="1596">
        <v>3928</v>
      </c>
      <c r="D687" s="1597">
        <v>0.58709099119507901</v>
      </c>
      <c r="E687" s="1598">
        <v>0.52327964906155444</v>
      </c>
      <c r="F687" s="1594"/>
    </row>
    <row r="688" spans="1:14">
      <c r="A688" s="1422">
        <v>1992</v>
      </c>
      <c r="B688" s="1596">
        <v>5093</v>
      </c>
      <c r="C688" s="1596">
        <v>4437</v>
      </c>
      <c r="D688" s="1597">
        <v>0.65</v>
      </c>
      <c r="E688" s="1598">
        <v>0.56172259672836122</v>
      </c>
      <c r="F688" s="1594"/>
    </row>
    <row r="689" spans="1:6">
      <c r="A689" s="1422">
        <v>1993</v>
      </c>
      <c r="B689" s="1596">
        <v>4980</v>
      </c>
      <c r="C689" s="1596">
        <v>4459</v>
      </c>
      <c r="D689" s="1597">
        <v>0.59914495842350235</v>
      </c>
      <c r="E689" s="1598">
        <v>0.53646332723100332</v>
      </c>
      <c r="F689" s="1594"/>
    </row>
    <row r="690" spans="1:6">
      <c r="A690" s="1422">
        <v>1994</v>
      </c>
      <c r="B690" s="1596">
        <v>5612</v>
      </c>
      <c r="C690" s="1596">
        <v>4768</v>
      </c>
      <c r="D690" s="1597">
        <v>0.64163837344445807</v>
      </c>
      <c r="E690" s="1598">
        <v>0.54514108420940421</v>
      </c>
      <c r="F690" s="1594"/>
    </row>
    <row r="691" spans="1:6">
      <c r="A691" s="1422">
        <v>1995</v>
      </c>
      <c r="B691" s="1596">
        <v>5303</v>
      </c>
      <c r="C691" s="1596">
        <v>4758</v>
      </c>
      <c r="D691" s="1597">
        <v>0.57618824564699744</v>
      </c>
      <c r="E691" s="1598">
        <v>0.51697221813849037</v>
      </c>
      <c r="F691" s="1594"/>
    </row>
    <row r="692" spans="1:6">
      <c r="A692" s="1422">
        <v>1996</v>
      </c>
      <c r="B692" s="1596">
        <v>3703</v>
      </c>
      <c r="C692" s="1596">
        <v>3994</v>
      </c>
      <c r="D692" s="1597">
        <v>0.38512966434253582</v>
      </c>
      <c r="E692" s="1598">
        <v>0.41539505249367753</v>
      </c>
      <c r="F692" s="1594"/>
    </row>
    <row r="693" spans="1:6">
      <c r="A693" s="1422">
        <v>1997</v>
      </c>
      <c r="B693" s="1596">
        <v>3372</v>
      </c>
      <c r="C693" s="1596">
        <v>4557</v>
      </c>
      <c r="D693" s="1597">
        <v>0.33801450124871596</v>
      </c>
      <c r="E693" s="1598">
        <v>0.45680073611814909</v>
      </c>
      <c r="F693" s="1594"/>
    </row>
    <row r="694" spans="1:6">
      <c r="A694" s="1422">
        <v>1998</v>
      </c>
      <c r="B694" s="1596">
        <v>4027</v>
      </c>
      <c r="C694" s="1596">
        <v>4817</v>
      </c>
      <c r="D694" s="1597">
        <v>0.38906655859378758</v>
      </c>
      <c r="E694" s="1598">
        <v>0.46539200713838463</v>
      </c>
      <c r="F694" s="1594"/>
    </row>
    <row r="695" spans="1:6">
      <c r="A695" s="1422">
        <v>1999</v>
      </c>
      <c r="B695" s="1596">
        <v>5506</v>
      </c>
      <c r="C695" s="1596">
        <v>5924</v>
      </c>
      <c r="D695" s="1597">
        <v>0.51271141703210987</v>
      </c>
      <c r="E695" s="1598">
        <v>0.55163502261137287</v>
      </c>
      <c r="F695" s="1594"/>
    </row>
    <row r="696" spans="1:6">
      <c r="A696" s="1422">
        <v>2000</v>
      </c>
      <c r="B696" s="1596">
        <v>5285</v>
      </c>
      <c r="C696" s="1596">
        <v>6330</v>
      </c>
      <c r="D696" s="1597">
        <v>0.48</v>
      </c>
      <c r="E696" s="1598">
        <v>0.56811335518278172</v>
      </c>
      <c r="F696" s="1594"/>
    </row>
    <row r="697" spans="1:6">
      <c r="A697" s="1422">
        <v>2001</v>
      </c>
      <c r="B697" s="1596">
        <v>3900</v>
      </c>
      <c r="C697" s="1596">
        <v>6361</v>
      </c>
      <c r="D697" s="1597">
        <v>0.3373575260488349</v>
      </c>
      <c r="E697" s="1598">
        <v>0.55023877517862529</v>
      </c>
      <c r="F697" s="1594"/>
    </row>
    <row r="698" spans="1:6">
      <c r="A698" s="1422">
        <v>2002</v>
      </c>
      <c r="B698" s="1596">
        <v>3141</v>
      </c>
      <c r="C698" s="1596">
        <v>5192</v>
      </c>
      <c r="D698" s="1597">
        <v>0.26066447871594067</v>
      </c>
      <c r="E698" s="1598">
        <v>0.43087232521272334</v>
      </c>
      <c r="F698" s="1594"/>
    </row>
    <row r="699" spans="1:6">
      <c r="A699" s="1422">
        <v>2003</v>
      </c>
      <c r="B699" s="1596">
        <v>3472</v>
      </c>
      <c r="C699" s="1596">
        <v>5156</v>
      </c>
      <c r="D699" s="1597">
        <v>0.27584452085641964</v>
      </c>
      <c r="E699" s="1598">
        <v>0.409635469336319</v>
      </c>
      <c r="F699" s="1594"/>
    </row>
    <row r="700" spans="1:6">
      <c r="A700" s="1422">
        <v>2004</v>
      </c>
      <c r="B700" s="1596">
        <v>2929</v>
      </c>
      <c r="C700" s="1596">
        <v>4522</v>
      </c>
      <c r="D700" s="1597">
        <v>0.22277925429713633</v>
      </c>
      <c r="E700" s="1598">
        <v>0.34394257013712892</v>
      </c>
      <c r="F700" s="1594"/>
    </row>
    <row r="701" spans="1:6">
      <c r="A701" s="1422">
        <v>2005</v>
      </c>
      <c r="B701" s="1596">
        <v>2436</v>
      </c>
      <c r="C701" s="1596">
        <v>4068</v>
      </c>
      <c r="D701" s="1597">
        <v>0.17727077237224825</v>
      </c>
      <c r="E701" s="1598">
        <v>0.29603345731129144</v>
      </c>
      <c r="F701" s="1594"/>
    </row>
    <row r="702" spans="1:6">
      <c r="A702" s="1422">
        <v>2006</v>
      </c>
      <c r="B702" s="1596">
        <v>2432</v>
      </c>
      <c r="C702" s="1596">
        <v>4203</v>
      </c>
      <c r="D702" s="1597">
        <v>0.1664067701280689</v>
      </c>
      <c r="E702" s="1598">
        <v>0.28758538439484932</v>
      </c>
      <c r="F702" s="1594"/>
    </row>
    <row r="703" spans="1:6">
      <c r="A703" s="1422">
        <v>2007</v>
      </c>
      <c r="B703" s="1596">
        <v>2711</v>
      </c>
      <c r="C703" s="1596">
        <v>4498</v>
      </c>
      <c r="D703" s="1597">
        <v>0.17220570673577762</v>
      </c>
      <c r="E703" s="1598">
        <v>0.28571791549152631</v>
      </c>
      <c r="F703" s="1594"/>
    </row>
    <row r="704" spans="1:6">
      <c r="A704" s="1422">
        <v>2008</v>
      </c>
      <c r="B704" s="1596">
        <v>3084</v>
      </c>
      <c r="C704" s="1596">
        <v>5002</v>
      </c>
      <c r="D704" s="1597">
        <v>0.18186235543593893</v>
      </c>
      <c r="E704" s="1598">
        <v>0.29496611604752482</v>
      </c>
      <c r="F704" s="1594"/>
    </row>
    <row r="705" spans="1:6">
      <c r="A705" s="1422">
        <v>2009</v>
      </c>
      <c r="B705" s="1600">
        <v>3221</v>
      </c>
      <c r="C705" s="1601">
        <v>4084</v>
      </c>
      <c r="D705" s="1602">
        <v>0.17633150541996298</v>
      </c>
      <c r="E705" s="1603">
        <v>0.22357586716396419</v>
      </c>
      <c r="F705" s="1594"/>
    </row>
    <row r="706" spans="1:6">
      <c r="A706" s="1604" t="s">
        <v>1056</v>
      </c>
      <c r="B706" s="1605"/>
      <c r="C706" s="1605"/>
      <c r="D706" s="37"/>
      <c r="E706" s="37"/>
      <c r="F706" s="1606"/>
    </row>
    <row r="707" spans="1:6">
      <c r="A707" s="1186" t="s">
        <v>195</v>
      </c>
      <c r="B707" s="1607"/>
      <c r="C707" s="1607"/>
      <c r="D707" s="1607"/>
      <c r="E707" s="1607"/>
      <c r="F707" s="1607"/>
    </row>
    <row r="708" spans="1:6">
      <c r="A708" s="1186" t="s">
        <v>1057</v>
      </c>
      <c r="B708" s="1607"/>
      <c r="C708" s="1607"/>
      <c r="D708" s="1607"/>
      <c r="E708" s="1607"/>
      <c r="F708" s="1607"/>
    </row>
    <row r="709" spans="1:6">
      <c r="A709" s="1186"/>
    </row>
  </sheetData>
  <protectedRanges>
    <protectedRange sqref="D220 C236 R112 O96" name="All_10_1"/>
    <protectedRange sqref="C237 R113" name="All_11_1"/>
    <protectedRange sqref="C223 D237 R99 O113" name="All_10_1_2"/>
    <protectedRange sqref="D223 D238 O99 O114" name="All_11_1_2"/>
  </protectedRanges>
  <mergeCells count="12">
    <mergeCell ref="B364:E364"/>
    <mergeCell ref="B415:E415"/>
    <mergeCell ref="A473:D473"/>
    <mergeCell ref="B619:D619"/>
    <mergeCell ref="A672:E672"/>
    <mergeCell ref="I674:N674"/>
    <mergeCell ref="B5:F5"/>
    <mergeCell ref="B130:D130"/>
    <mergeCell ref="B192:D192"/>
    <mergeCell ref="B240:D240"/>
    <mergeCell ref="A245:D245"/>
    <mergeCell ref="B300:D30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O40"/>
  <sheetViews>
    <sheetView workbookViewId="0">
      <selection activeCell="O26" sqref="O26"/>
    </sheetView>
  </sheetViews>
  <sheetFormatPr defaultRowHeight="15"/>
  <cols>
    <col min="1" max="1" width="25.5703125" style="1500" customWidth="1"/>
    <col min="2" max="2" width="7" style="1401" customWidth="1"/>
    <col min="3" max="3" width="6.42578125" style="1401" customWidth="1"/>
    <col min="4" max="4" width="7.5703125" style="3" customWidth="1"/>
    <col min="5" max="5" width="6.140625" style="11" customWidth="1"/>
    <col min="6" max="6" width="6.140625" style="7" customWidth="1"/>
    <col min="7" max="7" width="5.7109375" style="7" customWidth="1"/>
    <col min="8" max="8" width="6.28515625" style="7" customWidth="1"/>
    <col min="9" max="9" width="7.42578125" style="7" customWidth="1"/>
    <col min="10" max="10" width="7" style="7" customWidth="1"/>
    <col min="11" max="11" width="8.140625" style="7" customWidth="1"/>
    <col min="12" max="12" width="6" style="7" customWidth="1"/>
    <col min="13" max="13" width="9.5703125" style="7" customWidth="1"/>
    <col min="14" max="255" width="9.140625" style="7"/>
    <col min="256" max="256" width="16.85546875" style="7" customWidth="1"/>
    <col min="257" max="257" width="6.28515625" style="7" customWidth="1"/>
    <col min="258" max="258" width="6.42578125" style="7" customWidth="1"/>
    <col min="259" max="259" width="7" style="7" customWidth="1"/>
    <col min="260" max="261" width="6.140625" style="7" customWidth="1"/>
    <col min="262" max="262" width="5.7109375" style="7" customWidth="1"/>
    <col min="263" max="263" width="6.28515625" style="7" customWidth="1"/>
    <col min="264" max="266" width="6.140625" style="7" customWidth="1"/>
    <col min="267" max="267" width="5.5703125" style="7" customWidth="1"/>
    <col min="268" max="268" width="6" style="7" customWidth="1"/>
    <col min="269" max="269" width="6.42578125" style="7" customWidth="1"/>
    <col min="270" max="511" width="9.140625" style="7"/>
    <col min="512" max="512" width="16.85546875" style="7" customWidth="1"/>
    <col min="513" max="513" width="6.28515625" style="7" customWidth="1"/>
    <col min="514" max="514" width="6.42578125" style="7" customWidth="1"/>
    <col min="515" max="515" width="7" style="7" customWidth="1"/>
    <col min="516" max="517" width="6.140625" style="7" customWidth="1"/>
    <col min="518" max="518" width="5.7109375" style="7" customWidth="1"/>
    <col min="519" max="519" width="6.28515625" style="7" customWidth="1"/>
    <col min="520" max="522" width="6.140625" style="7" customWidth="1"/>
    <col min="523" max="523" width="5.5703125" style="7" customWidth="1"/>
    <col min="524" max="524" width="6" style="7" customWidth="1"/>
    <col min="525" max="525" width="6.42578125" style="7" customWidth="1"/>
    <col min="526" max="767" width="9.140625" style="7"/>
    <col min="768" max="768" width="16.85546875" style="7" customWidth="1"/>
    <col min="769" max="769" width="6.28515625" style="7" customWidth="1"/>
    <col min="770" max="770" width="6.42578125" style="7" customWidth="1"/>
    <col min="771" max="771" width="7" style="7" customWidth="1"/>
    <col min="772" max="773" width="6.140625" style="7" customWidth="1"/>
    <col min="774" max="774" width="5.7109375" style="7" customWidth="1"/>
    <col min="775" max="775" width="6.28515625" style="7" customWidth="1"/>
    <col min="776" max="778" width="6.140625" style="7" customWidth="1"/>
    <col min="779" max="779" width="5.5703125" style="7" customWidth="1"/>
    <col min="780" max="780" width="6" style="7" customWidth="1"/>
    <col min="781" max="781" width="6.42578125" style="7" customWidth="1"/>
    <col min="782" max="1023" width="9.140625" style="7"/>
    <col min="1024" max="1024" width="16.85546875" style="7" customWidth="1"/>
    <col min="1025" max="1025" width="6.28515625" style="7" customWidth="1"/>
    <col min="1026" max="1026" width="6.42578125" style="7" customWidth="1"/>
    <col min="1027" max="1027" width="7" style="7" customWidth="1"/>
    <col min="1028" max="1029" width="6.140625" style="7" customWidth="1"/>
    <col min="1030" max="1030" width="5.7109375" style="7" customWidth="1"/>
    <col min="1031" max="1031" width="6.28515625" style="7" customWidth="1"/>
    <col min="1032" max="1034" width="6.140625" style="7" customWidth="1"/>
    <col min="1035" max="1035" width="5.5703125" style="7" customWidth="1"/>
    <col min="1036" max="1036" width="6" style="7" customWidth="1"/>
    <col min="1037" max="1037" width="6.42578125" style="7" customWidth="1"/>
    <col min="1038" max="1279" width="9.140625" style="7"/>
    <col min="1280" max="1280" width="16.85546875" style="7" customWidth="1"/>
    <col min="1281" max="1281" width="6.28515625" style="7" customWidth="1"/>
    <col min="1282" max="1282" width="6.42578125" style="7" customWidth="1"/>
    <col min="1283" max="1283" width="7" style="7" customWidth="1"/>
    <col min="1284" max="1285" width="6.140625" style="7" customWidth="1"/>
    <col min="1286" max="1286" width="5.7109375" style="7" customWidth="1"/>
    <col min="1287" max="1287" width="6.28515625" style="7" customWidth="1"/>
    <col min="1288" max="1290" width="6.140625" style="7" customWidth="1"/>
    <col min="1291" max="1291" width="5.5703125" style="7" customWidth="1"/>
    <col min="1292" max="1292" width="6" style="7" customWidth="1"/>
    <col min="1293" max="1293" width="6.42578125" style="7" customWidth="1"/>
    <col min="1294" max="1535" width="9.140625" style="7"/>
    <col min="1536" max="1536" width="16.85546875" style="7" customWidth="1"/>
    <col min="1537" max="1537" width="6.28515625" style="7" customWidth="1"/>
    <col min="1538" max="1538" width="6.42578125" style="7" customWidth="1"/>
    <col min="1539" max="1539" width="7" style="7" customWidth="1"/>
    <col min="1540" max="1541" width="6.140625" style="7" customWidth="1"/>
    <col min="1542" max="1542" width="5.7109375" style="7" customWidth="1"/>
    <col min="1543" max="1543" width="6.28515625" style="7" customWidth="1"/>
    <col min="1544" max="1546" width="6.140625" style="7" customWidth="1"/>
    <col min="1547" max="1547" width="5.5703125" style="7" customWidth="1"/>
    <col min="1548" max="1548" width="6" style="7" customWidth="1"/>
    <col min="1549" max="1549" width="6.42578125" style="7" customWidth="1"/>
    <col min="1550" max="1791" width="9.140625" style="7"/>
    <col min="1792" max="1792" width="16.85546875" style="7" customWidth="1"/>
    <col min="1793" max="1793" width="6.28515625" style="7" customWidth="1"/>
    <col min="1794" max="1794" width="6.42578125" style="7" customWidth="1"/>
    <col min="1795" max="1795" width="7" style="7" customWidth="1"/>
    <col min="1796" max="1797" width="6.140625" style="7" customWidth="1"/>
    <col min="1798" max="1798" width="5.7109375" style="7" customWidth="1"/>
    <col min="1799" max="1799" width="6.28515625" style="7" customWidth="1"/>
    <col min="1800" max="1802" width="6.140625" style="7" customWidth="1"/>
    <col min="1803" max="1803" width="5.5703125" style="7" customWidth="1"/>
    <col min="1804" max="1804" width="6" style="7" customWidth="1"/>
    <col min="1805" max="1805" width="6.42578125" style="7" customWidth="1"/>
    <col min="1806" max="2047" width="9.140625" style="7"/>
    <col min="2048" max="2048" width="16.85546875" style="7" customWidth="1"/>
    <col min="2049" max="2049" width="6.28515625" style="7" customWidth="1"/>
    <col min="2050" max="2050" width="6.42578125" style="7" customWidth="1"/>
    <col min="2051" max="2051" width="7" style="7" customWidth="1"/>
    <col min="2052" max="2053" width="6.140625" style="7" customWidth="1"/>
    <col min="2054" max="2054" width="5.7109375" style="7" customWidth="1"/>
    <col min="2055" max="2055" width="6.28515625" style="7" customWidth="1"/>
    <col min="2056" max="2058" width="6.140625" style="7" customWidth="1"/>
    <col min="2059" max="2059" width="5.5703125" style="7" customWidth="1"/>
    <col min="2060" max="2060" width="6" style="7" customWidth="1"/>
    <col min="2061" max="2061" width="6.42578125" style="7" customWidth="1"/>
    <col min="2062" max="2303" width="9.140625" style="7"/>
    <col min="2304" max="2304" width="16.85546875" style="7" customWidth="1"/>
    <col min="2305" max="2305" width="6.28515625" style="7" customWidth="1"/>
    <col min="2306" max="2306" width="6.42578125" style="7" customWidth="1"/>
    <col min="2307" max="2307" width="7" style="7" customWidth="1"/>
    <col min="2308" max="2309" width="6.140625" style="7" customWidth="1"/>
    <col min="2310" max="2310" width="5.7109375" style="7" customWidth="1"/>
    <col min="2311" max="2311" width="6.28515625" style="7" customWidth="1"/>
    <col min="2312" max="2314" width="6.140625" style="7" customWidth="1"/>
    <col min="2315" max="2315" width="5.5703125" style="7" customWidth="1"/>
    <col min="2316" max="2316" width="6" style="7" customWidth="1"/>
    <col min="2317" max="2317" width="6.42578125" style="7" customWidth="1"/>
    <col min="2318" max="2559" width="9.140625" style="7"/>
    <col min="2560" max="2560" width="16.85546875" style="7" customWidth="1"/>
    <col min="2561" max="2561" width="6.28515625" style="7" customWidth="1"/>
    <col min="2562" max="2562" width="6.42578125" style="7" customWidth="1"/>
    <col min="2563" max="2563" width="7" style="7" customWidth="1"/>
    <col min="2564" max="2565" width="6.140625" style="7" customWidth="1"/>
    <col min="2566" max="2566" width="5.7109375" style="7" customWidth="1"/>
    <col min="2567" max="2567" width="6.28515625" style="7" customWidth="1"/>
    <col min="2568" max="2570" width="6.140625" style="7" customWidth="1"/>
    <col min="2571" max="2571" width="5.5703125" style="7" customWidth="1"/>
    <col min="2572" max="2572" width="6" style="7" customWidth="1"/>
    <col min="2573" max="2573" width="6.42578125" style="7" customWidth="1"/>
    <col min="2574" max="2815" width="9.140625" style="7"/>
    <col min="2816" max="2816" width="16.85546875" style="7" customWidth="1"/>
    <col min="2817" max="2817" width="6.28515625" style="7" customWidth="1"/>
    <col min="2818" max="2818" width="6.42578125" style="7" customWidth="1"/>
    <col min="2819" max="2819" width="7" style="7" customWidth="1"/>
    <col min="2820" max="2821" width="6.140625" style="7" customWidth="1"/>
    <col min="2822" max="2822" width="5.7109375" style="7" customWidth="1"/>
    <col min="2823" max="2823" width="6.28515625" style="7" customWidth="1"/>
    <col min="2824" max="2826" width="6.140625" style="7" customWidth="1"/>
    <col min="2827" max="2827" width="5.5703125" style="7" customWidth="1"/>
    <col min="2828" max="2828" width="6" style="7" customWidth="1"/>
    <col min="2829" max="2829" width="6.42578125" style="7" customWidth="1"/>
    <col min="2830" max="3071" width="9.140625" style="7"/>
    <col min="3072" max="3072" width="16.85546875" style="7" customWidth="1"/>
    <col min="3073" max="3073" width="6.28515625" style="7" customWidth="1"/>
    <col min="3074" max="3074" width="6.42578125" style="7" customWidth="1"/>
    <col min="3075" max="3075" width="7" style="7" customWidth="1"/>
    <col min="3076" max="3077" width="6.140625" style="7" customWidth="1"/>
    <col min="3078" max="3078" width="5.7109375" style="7" customWidth="1"/>
    <col min="3079" max="3079" width="6.28515625" style="7" customWidth="1"/>
    <col min="3080" max="3082" width="6.140625" style="7" customWidth="1"/>
    <col min="3083" max="3083" width="5.5703125" style="7" customWidth="1"/>
    <col min="3084" max="3084" width="6" style="7" customWidth="1"/>
    <col min="3085" max="3085" width="6.42578125" style="7" customWidth="1"/>
    <col min="3086" max="3327" width="9.140625" style="7"/>
    <col min="3328" max="3328" width="16.85546875" style="7" customWidth="1"/>
    <col min="3329" max="3329" width="6.28515625" style="7" customWidth="1"/>
    <col min="3330" max="3330" width="6.42578125" style="7" customWidth="1"/>
    <col min="3331" max="3331" width="7" style="7" customWidth="1"/>
    <col min="3332" max="3333" width="6.140625" style="7" customWidth="1"/>
    <col min="3334" max="3334" width="5.7109375" style="7" customWidth="1"/>
    <col min="3335" max="3335" width="6.28515625" style="7" customWidth="1"/>
    <col min="3336" max="3338" width="6.140625" style="7" customWidth="1"/>
    <col min="3339" max="3339" width="5.5703125" style="7" customWidth="1"/>
    <col min="3340" max="3340" width="6" style="7" customWidth="1"/>
    <col min="3341" max="3341" width="6.42578125" style="7" customWidth="1"/>
    <col min="3342" max="3583" width="9.140625" style="7"/>
    <col min="3584" max="3584" width="16.85546875" style="7" customWidth="1"/>
    <col min="3585" max="3585" width="6.28515625" style="7" customWidth="1"/>
    <col min="3586" max="3586" width="6.42578125" style="7" customWidth="1"/>
    <col min="3587" max="3587" width="7" style="7" customWidth="1"/>
    <col min="3588" max="3589" width="6.140625" style="7" customWidth="1"/>
    <col min="3590" max="3590" width="5.7109375" style="7" customWidth="1"/>
    <col min="3591" max="3591" width="6.28515625" style="7" customWidth="1"/>
    <col min="3592" max="3594" width="6.140625" style="7" customWidth="1"/>
    <col min="3595" max="3595" width="5.5703125" style="7" customWidth="1"/>
    <col min="3596" max="3596" width="6" style="7" customWidth="1"/>
    <col min="3597" max="3597" width="6.42578125" style="7" customWidth="1"/>
    <col min="3598" max="3839" width="9.140625" style="7"/>
    <col min="3840" max="3840" width="16.85546875" style="7" customWidth="1"/>
    <col min="3841" max="3841" width="6.28515625" style="7" customWidth="1"/>
    <col min="3842" max="3842" width="6.42578125" style="7" customWidth="1"/>
    <col min="3843" max="3843" width="7" style="7" customWidth="1"/>
    <col min="3844" max="3845" width="6.140625" style="7" customWidth="1"/>
    <col min="3846" max="3846" width="5.7109375" style="7" customWidth="1"/>
    <col min="3847" max="3847" width="6.28515625" style="7" customWidth="1"/>
    <col min="3848" max="3850" width="6.140625" style="7" customWidth="1"/>
    <col min="3851" max="3851" width="5.5703125" style="7" customWidth="1"/>
    <col min="3852" max="3852" width="6" style="7" customWidth="1"/>
    <col min="3853" max="3853" width="6.42578125" style="7" customWidth="1"/>
    <col min="3854" max="4095" width="9.140625" style="7"/>
    <col min="4096" max="4096" width="16.85546875" style="7" customWidth="1"/>
    <col min="4097" max="4097" width="6.28515625" style="7" customWidth="1"/>
    <col min="4098" max="4098" width="6.42578125" style="7" customWidth="1"/>
    <col min="4099" max="4099" width="7" style="7" customWidth="1"/>
    <col min="4100" max="4101" width="6.140625" style="7" customWidth="1"/>
    <col min="4102" max="4102" width="5.7109375" style="7" customWidth="1"/>
    <col min="4103" max="4103" width="6.28515625" style="7" customWidth="1"/>
    <col min="4104" max="4106" width="6.140625" style="7" customWidth="1"/>
    <col min="4107" max="4107" width="5.5703125" style="7" customWidth="1"/>
    <col min="4108" max="4108" width="6" style="7" customWidth="1"/>
    <col min="4109" max="4109" width="6.42578125" style="7" customWidth="1"/>
    <col min="4110" max="4351" width="9.140625" style="7"/>
    <col min="4352" max="4352" width="16.85546875" style="7" customWidth="1"/>
    <col min="4353" max="4353" width="6.28515625" style="7" customWidth="1"/>
    <col min="4354" max="4354" width="6.42578125" style="7" customWidth="1"/>
    <col min="4355" max="4355" width="7" style="7" customWidth="1"/>
    <col min="4356" max="4357" width="6.140625" style="7" customWidth="1"/>
    <col min="4358" max="4358" width="5.7109375" style="7" customWidth="1"/>
    <col min="4359" max="4359" width="6.28515625" style="7" customWidth="1"/>
    <col min="4360" max="4362" width="6.140625" style="7" customWidth="1"/>
    <col min="4363" max="4363" width="5.5703125" style="7" customWidth="1"/>
    <col min="4364" max="4364" width="6" style="7" customWidth="1"/>
    <col min="4365" max="4365" width="6.42578125" style="7" customWidth="1"/>
    <col min="4366" max="4607" width="9.140625" style="7"/>
    <col min="4608" max="4608" width="16.85546875" style="7" customWidth="1"/>
    <col min="4609" max="4609" width="6.28515625" style="7" customWidth="1"/>
    <col min="4610" max="4610" width="6.42578125" style="7" customWidth="1"/>
    <col min="4611" max="4611" width="7" style="7" customWidth="1"/>
    <col min="4612" max="4613" width="6.140625" style="7" customWidth="1"/>
    <col min="4614" max="4614" width="5.7109375" style="7" customWidth="1"/>
    <col min="4615" max="4615" width="6.28515625" style="7" customWidth="1"/>
    <col min="4616" max="4618" width="6.140625" style="7" customWidth="1"/>
    <col min="4619" max="4619" width="5.5703125" style="7" customWidth="1"/>
    <col min="4620" max="4620" width="6" style="7" customWidth="1"/>
    <col min="4621" max="4621" width="6.42578125" style="7" customWidth="1"/>
    <col min="4622" max="4863" width="9.140625" style="7"/>
    <col min="4864" max="4864" width="16.85546875" style="7" customWidth="1"/>
    <col min="4865" max="4865" width="6.28515625" style="7" customWidth="1"/>
    <col min="4866" max="4866" width="6.42578125" style="7" customWidth="1"/>
    <col min="4867" max="4867" width="7" style="7" customWidth="1"/>
    <col min="4868" max="4869" width="6.140625" style="7" customWidth="1"/>
    <col min="4870" max="4870" width="5.7109375" style="7" customWidth="1"/>
    <col min="4871" max="4871" width="6.28515625" style="7" customWidth="1"/>
    <col min="4872" max="4874" width="6.140625" style="7" customWidth="1"/>
    <col min="4875" max="4875" width="5.5703125" style="7" customWidth="1"/>
    <col min="4876" max="4876" width="6" style="7" customWidth="1"/>
    <col min="4877" max="4877" width="6.42578125" style="7" customWidth="1"/>
    <col min="4878" max="5119" width="9.140625" style="7"/>
    <col min="5120" max="5120" width="16.85546875" style="7" customWidth="1"/>
    <col min="5121" max="5121" width="6.28515625" style="7" customWidth="1"/>
    <col min="5122" max="5122" width="6.42578125" style="7" customWidth="1"/>
    <col min="5123" max="5123" width="7" style="7" customWidth="1"/>
    <col min="5124" max="5125" width="6.140625" style="7" customWidth="1"/>
    <col min="5126" max="5126" width="5.7109375" style="7" customWidth="1"/>
    <col min="5127" max="5127" width="6.28515625" style="7" customWidth="1"/>
    <col min="5128" max="5130" width="6.140625" style="7" customWidth="1"/>
    <col min="5131" max="5131" width="5.5703125" style="7" customWidth="1"/>
    <col min="5132" max="5132" width="6" style="7" customWidth="1"/>
    <col min="5133" max="5133" width="6.42578125" style="7" customWidth="1"/>
    <col min="5134" max="5375" width="9.140625" style="7"/>
    <col min="5376" max="5376" width="16.85546875" style="7" customWidth="1"/>
    <col min="5377" max="5377" width="6.28515625" style="7" customWidth="1"/>
    <col min="5378" max="5378" width="6.42578125" style="7" customWidth="1"/>
    <col min="5379" max="5379" width="7" style="7" customWidth="1"/>
    <col min="5380" max="5381" width="6.140625" style="7" customWidth="1"/>
    <col min="5382" max="5382" width="5.7109375" style="7" customWidth="1"/>
    <col min="5383" max="5383" width="6.28515625" style="7" customWidth="1"/>
    <col min="5384" max="5386" width="6.140625" style="7" customWidth="1"/>
    <col min="5387" max="5387" width="5.5703125" style="7" customWidth="1"/>
    <col min="5388" max="5388" width="6" style="7" customWidth="1"/>
    <col min="5389" max="5389" width="6.42578125" style="7" customWidth="1"/>
    <col min="5390" max="5631" width="9.140625" style="7"/>
    <col min="5632" max="5632" width="16.85546875" style="7" customWidth="1"/>
    <col min="5633" max="5633" width="6.28515625" style="7" customWidth="1"/>
    <col min="5634" max="5634" width="6.42578125" style="7" customWidth="1"/>
    <col min="5635" max="5635" width="7" style="7" customWidth="1"/>
    <col min="5636" max="5637" width="6.140625" style="7" customWidth="1"/>
    <col min="5638" max="5638" width="5.7109375" style="7" customWidth="1"/>
    <col min="5639" max="5639" width="6.28515625" style="7" customWidth="1"/>
    <col min="5640" max="5642" width="6.140625" style="7" customWidth="1"/>
    <col min="5643" max="5643" width="5.5703125" style="7" customWidth="1"/>
    <col min="5644" max="5644" width="6" style="7" customWidth="1"/>
    <col min="5645" max="5645" width="6.42578125" style="7" customWidth="1"/>
    <col min="5646" max="5887" width="9.140625" style="7"/>
    <col min="5888" max="5888" width="16.85546875" style="7" customWidth="1"/>
    <col min="5889" max="5889" width="6.28515625" style="7" customWidth="1"/>
    <col min="5890" max="5890" width="6.42578125" style="7" customWidth="1"/>
    <col min="5891" max="5891" width="7" style="7" customWidth="1"/>
    <col min="5892" max="5893" width="6.140625" style="7" customWidth="1"/>
    <col min="5894" max="5894" width="5.7109375" style="7" customWidth="1"/>
    <col min="5895" max="5895" width="6.28515625" style="7" customWidth="1"/>
    <col min="5896" max="5898" width="6.140625" style="7" customWidth="1"/>
    <col min="5899" max="5899" width="5.5703125" style="7" customWidth="1"/>
    <col min="5900" max="5900" width="6" style="7" customWidth="1"/>
    <col min="5901" max="5901" width="6.42578125" style="7" customWidth="1"/>
    <col min="5902" max="6143" width="9.140625" style="7"/>
    <col min="6144" max="6144" width="16.85546875" style="7" customWidth="1"/>
    <col min="6145" max="6145" width="6.28515625" style="7" customWidth="1"/>
    <col min="6146" max="6146" width="6.42578125" style="7" customWidth="1"/>
    <col min="6147" max="6147" width="7" style="7" customWidth="1"/>
    <col min="6148" max="6149" width="6.140625" style="7" customWidth="1"/>
    <col min="6150" max="6150" width="5.7109375" style="7" customWidth="1"/>
    <col min="6151" max="6151" width="6.28515625" style="7" customWidth="1"/>
    <col min="6152" max="6154" width="6.140625" style="7" customWidth="1"/>
    <col min="6155" max="6155" width="5.5703125" style="7" customWidth="1"/>
    <col min="6156" max="6156" width="6" style="7" customWidth="1"/>
    <col min="6157" max="6157" width="6.42578125" style="7" customWidth="1"/>
    <col min="6158" max="6399" width="9.140625" style="7"/>
    <col min="6400" max="6400" width="16.85546875" style="7" customWidth="1"/>
    <col min="6401" max="6401" width="6.28515625" style="7" customWidth="1"/>
    <col min="6402" max="6402" width="6.42578125" style="7" customWidth="1"/>
    <col min="6403" max="6403" width="7" style="7" customWidth="1"/>
    <col min="6404" max="6405" width="6.140625" style="7" customWidth="1"/>
    <col min="6406" max="6406" width="5.7109375" style="7" customWidth="1"/>
    <col min="6407" max="6407" width="6.28515625" style="7" customWidth="1"/>
    <col min="6408" max="6410" width="6.140625" style="7" customWidth="1"/>
    <col min="6411" max="6411" width="5.5703125" style="7" customWidth="1"/>
    <col min="6412" max="6412" width="6" style="7" customWidth="1"/>
    <col min="6413" max="6413" width="6.42578125" style="7" customWidth="1"/>
    <col min="6414" max="6655" width="9.140625" style="7"/>
    <col min="6656" max="6656" width="16.85546875" style="7" customWidth="1"/>
    <col min="6657" max="6657" width="6.28515625" style="7" customWidth="1"/>
    <col min="6658" max="6658" width="6.42578125" style="7" customWidth="1"/>
    <col min="6659" max="6659" width="7" style="7" customWidth="1"/>
    <col min="6660" max="6661" width="6.140625" style="7" customWidth="1"/>
    <col min="6662" max="6662" width="5.7109375" style="7" customWidth="1"/>
    <col min="6663" max="6663" width="6.28515625" style="7" customWidth="1"/>
    <col min="6664" max="6666" width="6.140625" style="7" customWidth="1"/>
    <col min="6667" max="6667" width="5.5703125" style="7" customWidth="1"/>
    <col min="6668" max="6668" width="6" style="7" customWidth="1"/>
    <col min="6669" max="6669" width="6.42578125" style="7" customWidth="1"/>
    <col min="6670" max="6911" width="9.140625" style="7"/>
    <col min="6912" max="6912" width="16.85546875" style="7" customWidth="1"/>
    <col min="6913" max="6913" width="6.28515625" style="7" customWidth="1"/>
    <col min="6914" max="6914" width="6.42578125" style="7" customWidth="1"/>
    <col min="6915" max="6915" width="7" style="7" customWidth="1"/>
    <col min="6916" max="6917" width="6.140625" style="7" customWidth="1"/>
    <col min="6918" max="6918" width="5.7109375" style="7" customWidth="1"/>
    <col min="6919" max="6919" width="6.28515625" style="7" customWidth="1"/>
    <col min="6920" max="6922" width="6.140625" style="7" customWidth="1"/>
    <col min="6923" max="6923" width="5.5703125" style="7" customWidth="1"/>
    <col min="6924" max="6924" width="6" style="7" customWidth="1"/>
    <col min="6925" max="6925" width="6.42578125" style="7" customWidth="1"/>
    <col min="6926" max="7167" width="9.140625" style="7"/>
    <col min="7168" max="7168" width="16.85546875" style="7" customWidth="1"/>
    <col min="7169" max="7169" width="6.28515625" style="7" customWidth="1"/>
    <col min="7170" max="7170" width="6.42578125" style="7" customWidth="1"/>
    <col min="7171" max="7171" width="7" style="7" customWidth="1"/>
    <col min="7172" max="7173" width="6.140625" style="7" customWidth="1"/>
    <col min="7174" max="7174" width="5.7109375" style="7" customWidth="1"/>
    <col min="7175" max="7175" width="6.28515625" style="7" customWidth="1"/>
    <col min="7176" max="7178" width="6.140625" style="7" customWidth="1"/>
    <col min="7179" max="7179" width="5.5703125" style="7" customWidth="1"/>
    <col min="7180" max="7180" width="6" style="7" customWidth="1"/>
    <col min="7181" max="7181" width="6.42578125" style="7" customWidth="1"/>
    <col min="7182" max="7423" width="9.140625" style="7"/>
    <col min="7424" max="7424" width="16.85546875" style="7" customWidth="1"/>
    <col min="7425" max="7425" width="6.28515625" style="7" customWidth="1"/>
    <col min="7426" max="7426" width="6.42578125" style="7" customWidth="1"/>
    <col min="7427" max="7427" width="7" style="7" customWidth="1"/>
    <col min="7428" max="7429" width="6.140625" style="7" customWidth="1"/>
    <col min="7430" max="7430" width="5.7109375" style="7" customWidth="1"/>
    <col min="7431" max="7431" width="6.28515625" style="7" customWidth="1"/>
    <col min="7432" max="7434" width="6.140625" style="7" customWidth="1"/>
    <col min="7435" max="7435" width="5.5703125" style="7" customWidth="1"/>
    <col min="7436" max="7436" width="6" style="7" customWidth="1"/>
    <col min="7437" max="7437" width="6.42578125" style="7" customWidth="1"/>
    <col min="7438" max="7679" width="9.140625" style="7"/>
    <col min="7680" max="7680" width="16.85546875" style="7" customWidth="1"/>
    <col min="7681" max="7681" width="6.28515625" style="7" customWidth="1"/>
    <col min="7682" max="7682" width="6.42578125" style="7" customWidth="1"/>
    <col min="7683" max="7683" width="7" style="7" customWidth="1"/>
    <col min="7684" max="7685" width="6.140625" style="7" customWidth="1"/>
    <col min="7686" max="7686" width="5.7109375" style="7" customWidth="1"/>
    <col min="7687" max="7687" width="6.28515625" style="7" customWidth="1"/>
    <col min="7688" max="7690" width="6.140625" style="7" customWidth="1"/>
    <col min="7691" max="7691" width="5.5703125" style="7" customWidth="1"/>
    <col min="7692" max="7692" width="6" style="7" customWidth="1"/>
    <col min="7693" max="7693" width="6.42578125" style="7" customWidth="1"/>
    <col min="7694" max="7935" width="9.140625" style="7"/>
    <col min="7936" max="7936" width="16.85546875" style="7" customWidth="1"/>
    <col min="7937" max="7937" width="6.28515625" style="7" customWidth="1"/>
    <col min="7938" max="7938" width="6.42578125" style="7" customWidth="1"/>
    <col min="7939" max="7939" width="7" style="7" customWidth="1"/>
    <col min="7940" max="7941" width="6.140625" style="7" customWidth="1"/>
    <col min="7942" max="7942" width="5.7109375" style="7" customWidth="1"/>
    <col min="7943" max="7943" width="6.28515625" style="7" customWidth="1"/>
    <col min="7944" max="7946" width="6.140625" style="7" customWidth="1"/>
    <col min="7947" max="7947" width="5.5703125" style="7" customWidth="1"/>
    <col min="7948" max="7948" width="6" style="7" customWidth="1"/>
    <col min="7949" max="7949" width="6.42578125" style="7" customWidth="1"/>
    <col min="7950" max="8191" width="9.140625" style="7"/>
    <col min="8192" max="8192" width="16.85546875" style="7" customWidth="1"/>
    <col min="8193" max="8193" width="6.28515625" style="7" customWidth="1"/>
    <col min="8194" max="8194" width="6.42578125" style="7" customWidth="1"/>
    <col min="8195" max="8195" width="7" style="7" customWidth="1"/>
    <col min="8196" max="8197" width="6.140625" style="7" customWidth="1"/>
    <col min="8198" max="8198" width="5.7109375" style="7" customWidth="1"/>
    <col min="8199" max="8199" width="6.28515625" style="7" customWidth="1"/>
    <col min="8200" max="8202" width="6.140625" style="7" customWidth="1"/>
    <col min="8203" max="8203" width="5.5703125" style="7" customWidth="1"/>
    <col min="8204" max="8204" width="6" style="7" customWidth="1"/>
    <col min="8205" max="8205" width="6.42578125" style="7" customWidth="1"/>
    <col min="8206" max="8447" width="9.140625" style="7"/>
    <col min="8448" max="8448" width="16.85546875" style="7" customWidth="1"/>
    <col min="8449" max="8449" width="6.28515625" style="7" customWidth="1"/>
    <col min="8450" max="8450" width="6.42578125" style="7" customWidth="1"/>
    <col min="8451" max="8451" width="7" style="7" customWidth="1"/>
    <col min="8452" max="8453" width="6.140625" style="7" customWidth="1"/>
    <col min="8454" max="8454" width="5.7109375" style="7" customWidth="1"/>
    <col min="8455" max="8455" width="6.28515625" style="7" customWidth="1"/>
    <col min="8456" max="8458" width="6.140625" style="7" customWidth="1"/>
    <col min="8459" max="8459" width="5.5703125" style="7" customWidth="1"/>
    <col min="8460" max="8460" width="6" style="7" customWidth="1"/>
    <col min="8461" max="8461" width="6.42578125" style="7" customWidth="1"/>
    <col min="8462" max="8703" width="9.140625" style="7"/>
    <col min="8704" max="8704" width="16.85546875" style="7" customWidth="1"/>
    <col min="8705" max="8705" width="6.28515625" style="7" customWidth="1"/>
    <col min="8706" max="8706" width="6.42578125" style="7" customWidth="1"/>
    <col min="8707" max="8707" width="7" style="7" customWidth="1"/>
    <col min="8708" max="8709" width="6.140625" style="7" customWidth="1"/>
    <col min="8710" max="8710" width="5.7109375" style="7" customWidth="1"/>
    <col min="8711" max="8711" width="6.28515625" style="7" customWidth="1"/>
    <col min="8712" max="8714" width="6.140625" style="7" customWidth="1"/>
    <col min="8715" max="8715" width="5.5703125" style="7" customWidth="1"/>
    <col min="8716" max="8716" width="6" style="7" customWidth="1"/>
    <col min="8717" max="8717" width="6.42578125" style="7" customWidth="1"/>
    <col min="8718" max="8959" width="9.140625" style="7"/>
    <col min="8960" max="8960" width="16.85546875" style="7" customWidth="1"/>
    <col min="8961" max="8961" width="6.28515625" style="7" customWidth="1"/>
    <col min="8962" max="8962" width="6.42578125" style="7" customWidth="1"/>
    <col min="8963" max="8963" width="7" style="7" customWidth="1"/>
    <col min="8964" max="8965" width="6.140625" style="7" customWidth="1"/>
    <col min="8966" max="8966" width="5.7109375" style="7" customWidth="1"/>
    <col min="8967" max="8967" width="6.28515625" style="7" customWidth="1"/>
    <col min="8968" max="8970" width="6.140625" style="7" customWidth="1"/>
    <col min="8971" max="8971" width="5.5703125" style="7" customWidth="1"/>
    <col min="8972" max="8972" width="6" style="7" customWidth="1"/>
    <col min="8973" max="8973" width="6.42578125" style="7" customWidth="1"/>
    <col min="8974" max="9215" width="9.140625" style="7"/>
    <col min="9216" max="9216" width="16.85546875" style="7" customWidth="1"/>
    <col min="9217" max="9217" width="6.28515625" style="7" customWidth="1"/>
    <col min="9218" max="9218" width="6.42578125" style="7" customWidth="1"/>
    <col min="9219" max="9219" width="7" style="7" customWidth="1"/>
    <col min="9220" max="9221" width="6.140625" style="7" customWidth="1"/>
    <col min="9222" max="9222" width="5.7109375" style="7" customWidth="1"/>
    <col min="9223" max="9223" width="6.28515625" style="7" customWidth="1"/>
    <col min="9224" max="9226" width="6.140625" style="7" customWidth="1"/>
    <col min="9227" max="9227" width="5.5703125" style="7" customWidth="1"/>
    <col min="9228" max="9228" width="6" style="7" customWidth="1"/>
    <col min="9229" max="9229" width="6.42578125" style="7" customWidth="1"/>
    <col min="9230" max="9471" width="9.140625" style="7"/>
    <col min="9472" max="9472" width="16.85546875" style="7" customWidth="1"/>
    <col min="9473" max="9473" width="6.28515625" style="7" customWidth="1"/>
    <col min="9474" max="9474" width="6.42578125" style="7" customWidth="1"/>
    <col min="9475" max="9475" width="7" style="7" customWidth="1"/>
    <col min="9476" max="9477" width="6.140625" style="7" customWidth="1"/>
    <col min="9478" max="9478" width="5.7109375" style="7" customWidth="1"/>
    <col min="9479" max="9479" width="6.28515625" style="7" customWidth="1"/>
    <col min="9480" max="9482" width="6.140625" style="7" customWidth="1"/>
    <col min="9483" max="9483" width="5.5703125" style="7" customWidth="1"/>
    <col min="9484" max="9484" width="6" style="7" customWidth="1"/>
    <col min="9485" max="9485" width="6.42578125" style="7" customWidth="1"/>
    <col min="9486" max="9727" width="9.140625" style="7"/>
    <col min="9728" max="9728" width="16.85546875" style="7" customWidth="1"/>
    <col min="9729" max="9729" width="6.28515625" style="7" customWidth="1"/>
    <col min="9730" max="9730" width="6.42578125" style="7" customWidth="1"/>
    <col min="9731" max="9731" width="7" style="7" customWidth="1"/>
    <col min="9732" max="9733" width="6.140625" style="7" customWidth="1"/>
    <col min="9734" max="9734" width="5.7109375" style="7" customWidth="1"/>
    <col min="9735" max="9735" width="6.28515625" style="7" customWidth="1"/>
    <col min="9736" max="9738" width="6.140625" style="7" customWidth="1"/>
    <col min="9739" max="9739" width="5.5703125" style="7" customWidth="1"/>
    <col min="9740" max="9740" width="6" style="7" customWidth="1"/>
    <col min="9741" max="9741" width="6.42578125" style="7" customWidth="1"/>
    <col min="9742" max="9983" width="9.140625" style="7"/>
    <col min="9984" max="9984" width="16.85546875" style="7" customWidth="1"/>
    <col min="9985" max="9985" width="6.28515625" style="7" customWidth="1"/>
    <col min="9986" max="9986" width="6.42578125" style="7" customWidth="1"/>
    <col min="9987" max="9987" width="7" style="7" customWidth="1"/>
    <col min="9988" max="9989" width="6.140625" style="7" customWidth="1"/>
    <col min="9990" max="9990" width="5.7109375" style="7" customWidth="1"/>
    <col min="9991" max="9991" width="6.28515625" style="7" customWidth="1"/>
    <col min="9992" max="9994" width="6.140625" style="7" customWidth="1"/>
    <col min="9995" max="9995" width="5.5703125" style="7" customWidth="1"/>
    <col min="9996" max="9996" width="6" style="7" customWidth="1"/>
    <col min="9997" max="9997" width="6.42578125" style="7" customWidth="1"/>
    <col min="9998" max="10239" width="9.140625" style="7"/>
    <col min="10240" max="10240" width="16.85546875" style="7" customWidth="1"/>
    <col min="10241" max="10241" width="6.28515625" style="7" customWidth="1"/>
    <col min="10242" max="10242" width="6.42578125" style="7" customWidth="1"/>
    <col min="10243" max="10243" width="7" style="7" customWidth="1"/>
    <col min="10244" max="10245" width="6.140625" style="7" customWidth="1"/>
    <col min="10246" max="10246" width="5.7109375" style="7" customWidth="1"/>
    <col min="10247" max="10247" width="6.28515625" style="7" customWidth="1"/>
    <col min="10248" max="10250" width="6.140625" style="7" customWidth="1"/>
    <col min="10251" max="10251" width="5.5703125" style="7" customWidth="1"/>
    <col min="10252" max="10252" width="6" style="7" customWidth="1"/>
    <col min="10253" max="10253" width="6.42578125" style="7" customWidth="1"/>
    <col min="10254" max="10495" width="9.140625" style="7"/>
    <col min="10496" max="10496" width="16.85546875" style="7" customWidth="1"/>
    <col min="10497" max="10497" width="6.28515625" style="7" customWidth="1"/>
    <col min="10498" max="10498" width="6.42578125" style="7" customWidth="1"/>
    <col min="10499" max="10499" width="7" style="7" customWidth="1"/>
    <col min="10500" max="10501" width="6.140625" style="7" customWidth="1"/>
    <col min="10502" max="10502" width="5.7109375" style="7" customWidth="1"/>
    <col min="10503" max="10503" width="6.28515625" style="7" customWidth="1"/>
    <col min="10504" max="10506" width="6.140625" style="7" customWidth="1"/>
    <col min="10507" max="10507" width="5.5703125" style="7" customWidth="1"/>
    <col min="10508" max="10508" width="6" style="7" customWidth="1"/>
    <col min="10509" max="10509" width="6.42578125" style="7" customWidth="1"/>
    <col min="10510" max="10751" width="9.140625" style="7"/>
    <col min="10752" max="10752" width="16.85546875" style="7" customWidth="1"/>
    <col min="10753" max="10753" width="6.28515625" style="7" customWidth="1"/>
    <col min="10754" max="10754" width="6.42578125" style="7" customWidth="1"/>
    <col min="10755" max="10755" width="7" style="7" customWidth="1"/>
    <col min="10756" max="10757" width="6.140625" style="7" customWidth="1"/>
    <col min="10758" max="10758" width="5.7109375" style="7" customWidth="1"/>
    <col min="10759" max="10759" width="6.28515625" style="7" customWidth="1"/>
    <col min="10760" max="10762" width="6.140625" style="7" customWidth="1"/>
    <col min="10763" max="10763" width="5.5703125" style="7" customWidth="1"/>
    <col min="10764" max="10764" width="6" style="7" customWidth="1"/>
    <col min="10765" max="10765" width="6.42578125" style="7" customWidth="1"/>
    <col min="10766" max="11007" width="9.140625" style="7"/>
    <col min="11008" max="11008" width="16.85546875" style="7" customWidth="1"/>
    <col min="11009" max="11009" width="6.28515625" style="7" customWidth="1"/>
    <col min="11010" max="11010" width="6.42578125" style="7" customWidth="1"/>
    <col min="11011" max="11011" width="7" style="7" customWidth="1"/>
    <col min="11012" max="11013" width="6.140625" style="7" customWidth="1"/>
    <col min="11014" max="11014" width="5.7109375" style="7" customWidth="1"/>
    <col min="11015" max="11015" width="6.28515625" style="7" customWidth="1"/>
    <col min="11016" max="11018" width="6.140625" style="7" customWidth="1"/>
    <col min="11019" max="11019" width="5.5703125" style="7" customWidth="1"/>
    <col min="11020" max="11020" width="6" style="7" customWidth="1"/>
    <col min="11021" max="11021" width="6.42578125" style="7" customWidth="1"/>
    <col min="11022" max="11263" width="9.140625" style="7"/>
    <col min="11264" max="11264" width="16.85546875" style="7" customWidth="1"/>
    <col min="11265" max="11265" width="6.28515625" style="7" customWidth="1"/>
    <col min="11266" max="11266" width="6.42578125" style="7" customWidth="1"/>
    <col min="11267" max="11267" width="7" style="7" customWidth="1"/>
    <col min="11268" max="11269" width="6.140625" style="7" customWidth="1"/>
    <col min="11270" max="11270" width="5.7109375" style="7" customWidth="1"/>
    <col min="11271" max="11271" width="6.28515625" style="7" customWidth="1"/>
    <col min="11272" max="11274" width="6.140625" style="7" customWidth="1"/>
    <col min="11275" max="11275" width="5.5703125" style="7" customWidth="1"/>
    <col min="11276" max="11276" width="6" style="7" customWidth="1"/>
    <col min="11277" max="11277" width="6.42578125" style="7" customWidth="1"/>
    <col min="11278" max="11519" width="9.140625" style="7"/>
    <col min="11520" max="11520" width="16.85546875" style="7" customWidth="1"/>
    <col min="11521" max="11521" width="6.28515625" style="7" customWidth="1"/>
    <col min="11522" max="11522" width="6.42578125" style="7" customWidth="1"/>
    <col min="11523" max="11523" width="7" style="7" customWidth="1"/>
    <col min="11524" max="11525" width="6.140625" style="7" customWidth="1"/>
    <col min="11526" max="11526" width="5.7109375" style="7" customWidth="1"/>
    <col min="11527" max="11527" width="6.28515625" style="7" customWidth="1"/>
    <col min="11528" max="11530" width="6.140625" style="7" customWidth="1"/>
    <col min="11531" max="11531" width="5.5703125" style="7" customWidth="1"/>
    <col min="11532" max="11532" width="6" style="7" customWidth="1"/>
    <col min="11533" max="11533" width="6.42578125" style="7" customWidth="1"/>
    <col min="11534" max="11775" width="9.140625" style="7"/>
    <col min="11776" max="11776" width="16.85546875" style="7" customWidth="1"/>
    <col min="11777" max="11777" width="6.28515625" style="7" customWidth="1"/>
    <col min="11778" max="11778" width="6.42578125" style="7" customWidth="1"/>
    <col min="11779" max="11779" width="7" style="7" customWidth="1"/>
    <col min="11780" max="11781" width="6.140625" style="7" customWidth="1"/>
    <col min="11782" max="11782" width="5.7109375" style="7" customWidth="1"/>
    <col min="11783" max="11783" width="6.28515625" style="7" customWidth="1"/>
    <col min="11784" max="11786" width="6.140625" style="7" customWidth="1"/>
    <col min="11787" max="11787" width="5.5703125" style="7" customWidth="1"/>
    <col min="11788" max="11788" width="6" style="7" customWidth="1"/>
    <col min="11789" max="11789" width="6.42578125" style="7" customWidth="1"/>
    <col min="11790" max="12031" width="9.140625" style="7"/>
    <col min="12032" max="12032" width="16.85546875" style="7" customWidth="1"/>
    <col min="12033" max="12033" width="6.28515625" style="7" customWidth="1"/>
    <col min="12034" max="12034" width="6.42578125" style="7" customWidth="1"/>
    <col min="12035" max="12035" width="7" style="7" customWidth="1"/>
    <col min="12036" max="12037" width="6.140625" style="7" customWidth="1"/>
    <col min="12038" max="12038" width="5.7109375" style="7" customWidth="1"/>
    <col min="12039" max="12039" width="6.28515625" style="7" customWidth="1"/>
    <col min="12040" max="12042" width="6.140625" style="7" customWidth="1"/>
    <col min="12043" max="12043" width="5.5703125" style="7" customWidth="1"/>
    <col min="12044" max="12044" width="6" style="7" customWidth="1"/>
    <col min="12045" max="12045" width="6.42578125" style="7" customWidth="1"/>
    <col min="12046" max="12287" width="9.140625" style="7"/>
    <col min="12288" max="12288" width="16.85546875" style="7" customWidth="1"/>
    <col min="12289" max="12289" width="6.28515625" style="7" customWidth="1"/>
    <col min="12290" max="12290" width="6.42578125" style="7" customWidth="1"/>
    <col min="12291" max="12291" width="7" style="7" customWidth="1"/>
    <col min="12292" max="12293" width="6.140625" style="7" customWidth="1"/>
    <col min="12294" max="12294" width="5.7109375" style="7" customWidth="1"/>
    <col min="12295" max="12295" width="6.28515625" style="7" customWidth="1"/>
    <col min="12296" max="12298" width="6.140625" style="7" customWidth="1"/>
    <col min="12299" max="12299" width="5.5703125" style="7" customWidth="1"/>
    <col min="12300" max="12300" width="6" style="7" customWidth="1"/>
    <col min="12301" max="12301" width="6.42578125" style="7" customWidth="1"/>
    <col min="12302" max="12543" width="9.140625" style="7"/>
    <col min="12544" max="12544" width="16.85546875" style="7" customWidth="1"/>
    <col min="12545" max="12545" width="6.28515625" style="7" customWidth="1"/>
    <col min="12546" max="12546" width="6.42578125" style="7" customWidth="1"/>
    <col min="12547" max="12547" width="7" style="7" customWidth="1"/>
    <col min="12548" max="12549" width="6.140625" style="7" customWidth="1"/>
    <col min="12550" max="12550" width="5.7109375" style="7" customWidth="1"/>
    <col min="12551" max="12551" width="6.28515625" style="7" customWidth="1"/>
    <col min="12552" max="12554" width="6.140625" style="7" customWidth="1"/>
    <col min="12555" max="12555" width="5.5703125" style="7" customWidth="1"/>
    <col min="12556" max="12556" width="6" style="7" customWidth="1"/>
    <col min="12557" max="12557" width="6.42578125" style="7" customWidth="1"/>
    <col min="12558" max="12799" width="9.140625" style="7"/>
    <col min="12800" max="12800" width="16.85546875" style="7" customWidth="1"/>
    <col min="12801" max="12801" width="6.28515625" style="7" customWidth="1"/>
    <col min="12802" max="12802" width="6.42578125" style="7" customWidth="1"/>
    <col min="12803" max="12803" width="7" style="7" customWidth="1"/>
    <col min="12804" max="12805" width="6.140625" style="7" customWidth="1"/>
    <col min="12806" max="12806" width="5.7109375" style="7" customWidth="1"/>
    <col min="12807" max="12807" width="6.28515625" style="7" customWidth="1"/>
    <col min="12808" max="12810" width="6.140625" style="7" customWidth="1"/>
    <col min="12811" max="12811" width="5.5703125" style="7" customWidth="1"/>
    <col min="12812" max="12812" width="6" style="7" customWidth="1"/>
    <col min="12813" max="12813" width="6.42578125" style="7" customWidth="1"/>
    <col min="12814" max="13055" width="9.140625" style="7"/>
    <col min="13056" max="13056" width="16.85546875" style="7" customWidth="1"/>
    <col min="13057" max="13057" width="6.28515625" style="7" customWidth="1"/>
    <col min="13058" max="13058" width="6.42578125" style="7" customWidth="1"/>
    <col min="13059" max="13059" width="7" style="7" customWidth="1"/>
    <col min="13060" max="13061" width="6.140625" style="7" customWidth="1"/>
    <col min="13062" max="13062" width="5.7109375" style="7" customWidth="1"/>
    <col min="13063" max="13063" width="6.28515625" style="7" customWidth="1"/>
    <col min="13064" max="13066" width="6.140625" style="7" customWidth="1"/>
    <col min="13067" max="13067" width="5.5703125" style="7" customWidth="1"/>
    <col min="13068" max="13068" width="6" style="7" customWidth="1"/>
    <col min="13069" max="13069" width="6.42578125" style="7" customWidth="1"/>
    <col min="13070" max="13311" width="9.140625" style="7"/>
    <col min="13312" max="13312" width="16.85546875" style="7" customWidth="1"/>
    <col min="13313" max="13313" width="6.28515625" style="7" customWidth="1"/>
    <col min="13314" max="13314" width="6.42578125" style="7" customWidth="1"/>
    <col min="13315" max="13315" width="7" style="7" customWidth="1"/>
    <col min="13316" max="13317" width="6.140625" style="7" customWidth="1"/>
    <col min="13318" max="13318" width="5.7109375" style="7" customWidth="1"/>
    <col min="13319" max="13319" width="6.28515625" style="7" customWidth="1"/>
    <col min="13320" max="13322" width="6.140625" style="7" customWidth="1"/>
    <col min="13323" max="13323" width="5.5703125" style="7" customWidth="1"/>
    <col min="13324" max="13324" width="6" style="7" customWidth="1"/>
    <col min="13325" max="13325" width="6.42578125" style="7" customWidth="1"/>
    <col min="13326" max="13567" width="9.140625" style="7"/>
    <col min="13568" max="13568" width="16.85546875" style="7" customWidth="1"/>
    <col min="13569" max="13569" width="6.28515625" style="7" customWidth="1"/>
    <col min="13570" max="13570" width="6.42578125" style="7" customWidth="1"/>
    <col min="13571" max="13571" width="7" style="7" customWidth="1"/>
    <col min="13572" max="13573" width="6.140625" style="7" customWidth="1"/>
    <col min="13574" max="13574" width="5.7109375" style="7" customWidth="1"/>
    <col min="13575" max="13575" width="6.28515625" style="7" customWidth="1"/>
    <col min="13576" max="13578" width="6.140625" style="7" customWidth="1"/>
    <col min="13579" max="13579" width="5.5703125" style="7" customWidth="1"/>
    <col min="13580" max="13580" width="6" style="7" customWidth="1"/>
    <col min="13581" max="13581" width="6.42578125" style="7" customWidth="1"/>
    <col min="13582" max="13823" width="9.140625" style="7"/>
    <col min="13824" max="13824" width="16.85546875" style="7" customWidth="1"/>
    <col min="13825" max="13825" width="6.28515625" style="7" customWidth="1"/>
    <col min="13826" max="13826" width="6.42578125" style="7" customWidth="1"/>
    <col min="13827" max="13827" width="7" style="7" customWidth="1"/>
    <col min="13828" max="13829" width="6.140625" style="7" customWidth="1"/>
    <col min="13830" max="13830" width="5.7109375" style="7" customWidth="1"/>
    <col min="13831" max="13831" width="6.28515625" style="7" customWidth="1"/>
    <col min="13832" max="13834" width="6.140625" style="7" customWidth="1"/>
    <col min="13835" max="13835" width="5.5703125" style="7" customWidth="1"/>
    <col min="13836" max="13836" width="6" style="7" customWidth="1"/>
    <col min="13837" max="13837" width="6.42578125" style="7" customWidth="1"/>
    <col min="13838" max="14079" width="9.140625" style="7"/>
    <col min="14080" max="14080" width="16.85546875" style="7" customWidth="1"/>
    <col min="14081" max="14081" width="6.28515625" style="7" customWidth="1"/>
    <col min="14082" max="14082" width="6.42578125" style="7" customWidth="1"/>
    <col min="14083" max="14083" width="7" style="7" customWidth="1"/>
    <col min="14084" max="14085" width="6.140625" style="7" customWidth="1"/>
    <col min="14086" max="14086" width="5.7109375" style="7" customWidth="1"/>
    <col min="14087" max="14087" width="6.28515625" style="7" customWidth="1"/>
    <col min="14088" max="14090" width="6.140625" style="7" customWidth="1"/>
    <col min="14091" max="14091" width="5.5703125" style="7" customWidth="1"/>
    <col min="14092" max="14092" width="6" style="7" customWidth="1"/>
    <col min="14093" max="14093" width="6.42578125" style="7" customWidth="1"/>
    <col min="14094" max="14335" width="9.140625" style="7"/>
    <col min="14336" max="14336" width="16.85546875" style="7" customWidth="1"/>
    <col min="14337" max="14337" width="6.28515625" style="7" customWidth="1"/>
    <col min="14338" max="14338" width="6.42578125" style="7" customWidth="1"/>
    <col min="14339" max="14339" width="7" style="7" customWidth="1"/>
    <col min="14340" max="14341" width="6.140625" style="7" customWidth="1"/>
    <col min="14342" max="14342" width="5.7109375" style="7" customWidth="1"/>
    <col min="14343" max="14343" width="6.28515625" style="7" customWidth="1"/>
    <col min="14344" max="14346" width="6.140625" style="7" customWidth="1"/>
    <col min="14347" max="14347" width="5.5703125" style="7" customWidth="1"/>
    <col min="14348" max="14348" width="6" style="7" customWidth="1"/>
    <col min="14349" max="14349" width="6.42578125" style="7" customWidth="1"/>
    <col min="14350" max="14591" width="9.140625" style="7"/>
    <col min="14592" max="14592" width="16.85546875" style="7" customWidth="1"/>
    <col min="14593" max="14593" width="6.28515625" style="7" customWidth="1"/>
    <col min="14594" max="14594" width="6.42578125" style="7" customWidth="1"/>
    <col min="14595" max="14595" width="7" style="7" customWidth="1"/>
    <col min="14596" max="14597" width="6.140625" style="7" customWidth="1"/>
    <col min="14598" max="14598" width="5.7109375" style="7" customWidth="1"/>
    <col min="14599" max="14599" width="6.28515625" style="7" customWidth="1"/>
    <col min="14600" max="14602" width="6.140625" style="7" customWidth="1"/>
    <col min="14603" max="14603" width="5.5703125" style="7" customWidth="1"/>
    <col min="14604" max="14604" width="6" style="7" customWidth="1"/>
    <col min="14605" max="14605" width="6.42578125" style="7" customWidth="1"/>
    <col min="14606" max="14847" width="9.140625" style="7"/>
    <col min="14848" max="14848" width="16.85546875" style="7" customWidth="1"/>
    <col min="14849" max="14849" width="6.28515625" style="7" customWidth="1"/>
    <col min="14850" max="14850" width="6.42578125" style="7" customWidth="1"/>
    <col min="14851" max="14851" width="7" style="7" customWidth="1"/>
    <col min="14852" max="14853" width="6.140625" style="7" customWidth="1"/>
    <col min="14854" max="14854" width="5.7109375" style="7" customWidth="1"/>
    <col min="14855" max="14855" width="6.28515625" style="7" customWidth="1"/>
    <col min="14856" max="14858" width="6.140625" style="7" customWidth="1"/>
    <col min="14859" max="14859" width="5.5703125" style="7" customWidth="1"/>
    <col min="14860" max="14860" width="6" style="7" customWidth="1"/>
    <col min="14861" max="14861" width="6.42578125" style="7" customWidth="1"/>
    <col min="14862" max="15103" width="9.140625" style="7"/>
    <col min="15104" max="15104" width="16.85546875" style="7" customWidth="1"/>
    <col min="15105" max="15105" width="6.28515625" style="7" customWidth="1"/>
    <col min="15106" max="15106" width="6.42578125" style="7" customWidth="1"/>
    <col min="15107" max="15107" width="7" style="7" customWidth="1"/>
    <col min="15108" max="15109" width="6.140625" style="7" customWidth="1"/>
    <col min="15110" max="15110" width="5.7109375" style="7" customWidth="1"/>
    <col min="15111" max="15111" width="6.28515625" style="7" customWidth="1"/>
    <col min="15112" max="15114" width="6.140625" style="7" customWidth="1"/>
    <col min="15115" max="15115" width="5.5703125" style="7" customWidth="1"/>
    <col min="15116" max="15116" width="6" style="7" customWidth="1"/>
    <col min="15117" max="15117" width="6.42578125" style="7" customWidth="1"/>
    <col min="15118" max="15359" width="9.140625" style="7"/>
    <col min="15360" max="15360" width="16.85546875" style="7" customWidth="1"/>
    <col min="15361" max="15361" width="6.28515625" style="7" customWidth="1"/>
    <col min="15362" max="15362" width="6.42578125" style="7" customWidth="1"/>
    <col min="15363" max="15363" width="7" style="7" customWidth="1"/>
    <col min="15364" max="15365" width="6.140625" style="7" customWidth="1"/>
    <col min="15366" max="15366" width="5.7109375" style="7" customWidth="1"/>
    <col min="15367" max="15367" width="6.28515625" style="7" customWidth="1"/>
    <col min="15368" max="15370" width="6.140625" style="7" customWidth="1"/>
    <col min="15371" max="15371" width="5.5703125" style="7" customWidth="1"/>
    <col min="15372" max="15372" width="6" style="7" customWidth="1"/>
    <col min="15373" max="15373" width="6.42578125" style="7" customWidth="1"/>
    <col min="15374" max="15615" width="9.140625" style="7"/>
    <col min="15616" max="15616" width="16.85546875" style="7" customWidth="1"/>
    <col min="15617" max="15617" width="6.28515625" style="7" customWidth="1"/>
    <col min="15618" max="15618" width="6.42578125" style="7" customWidth="1"/>
    <col min="15619" max="15619" width="7" style="7" customWidth="1"/>
    <col min="15620" max="15621" width="6.140625" style="7" customWidth="1"/>
    <col min="15622" max="15622" width="5.7109375" style="7" customWidth="1"/>
    <col min="15623" max="15623" width="6.28515625" style="7" customWidth="1"/>
    <col min="15624" max="15626" width="6.140625" style="7" customWidth="1"/>
    <col min="15627" max="15627" width="5.5703125" style="7" customWidth="1"/>
    <col min="15628" max="15628" width="6" style="7" customWidth="1"/>
    <col min="15629" max="15629" width="6.42578125" style="7" customWidth="1"/>
    <col min="15630" max="15871" width="9.140625" style="7"/>
    <col min="15872" max="15872" width="16.85546875" style="7" customWidth="1"/>
    <col min="15873" max="15873" width="6.28515625" style="7" customWidth="1"/>
    <col min="15874" max="15874" width="6.42578125" style="7" customWidth="1"/>
    <col min="15875" max="15875" width="7" style="7" customWidth="1"/>
    <col min="15876" max="15877" width="6.140625" style="7" customWidth="1"/>
    <col min="15878" max="15878" width="5.7109375" style="7" customWidth="1"/>
    <col min="15879" max="15879" width="6.28515625" style="7" customWidth="1"/>
    <col min="15880" max="15882" width="6.140625" style="7" customWidth="1"/>
    <col min="15883" max="15883" width="5.5703125" style="7" customWidth="1"/>
    <col min="15884" max="15884" width="6" style="7" customWidth="1"/>
    <col min="15885" max="15885" width="6.42578125" style="7" customWidth="1"/>
    <col min="15886" max="16127" width="9.140625" style="7"/>
    <col min="16128" max="16128" width="16.85546875" style="7" customWidth="1"/>
    <col min="16129" max="16129" width="6.28515625" style="7" customWidth="1"/>
    <col min="16130" max="16130" width="6.42578125" style="7" customWidth="1"/>
    <col min="16131" max="16131" width="7" style="7" customWidth="1"/>
    <col min="16132" max="16133" width="6.140625" style="7" customWidth="1"/>
    <col min="16134" max="16134" width="5.7109375" style="7" customWidth="1"/>
    <col min="16135" max="16135" width="6.28515625" style="7" customWidth="1"/>
    <col min="16136" max="16138" width="6.140625" style="7" customWidth="1"/>
    <col min="16139" max="16139" width="5.5703125" style="7" customWidth="1"/>
    <col min="16140" max="16140" width="6" style="7" customWidth="1"/>
    <col min="16141" max="16141" width="6.42578125" style="7" customWidth="1"/>
    <col min="16142" max="16384" width="9.140625" style="7"/>
  </cols>
  <sheetData>
    <row r="1" spans="1:15" s="12" customFormat="1">
      <c r="A1" s="992" t="s">
        <v>1058</v>
      </c>
      <c r="B1" s="1399"/>
      <c r="C1" s="1399"/>
      <c r="D1" s="1400"/>
      <c r="E1" s="933"/>
    </row>
    <row r="2" spans="1:15">
      <c r="A2" s="2" t="s">
        <v>1059</v>
      </c>
    </row>
    <row r="3" spans="1:15">
      <c r="A3" s="1402" t="s">
        <v>0</v>
      </c>
      <c r="B3" s="1422">
        <v>1992</v>
      </c>
      <c r="C3" s="1422">
        <v>1993</v>
      </c>
      <c r="D3" s="1422">
        <v>1994</v>
      </c>
      <c r="E3" s="1422">
        <v>1995</v>
      </c>
      <c r="F3" s="1422">
        <v>1996</v>
      </c>
      <c r="G3" s="1422">
        <v>1997</v>
      </c>
      <c r="H3" s="1422">
        <v>1998</v>
      </c>
      <c r="I3" s="1422">
        <v>1999</v>
      </c>
      <c r="J3" s="1422">
        <v>2000</v>
      </c>
      <c r="K3" s="1608"/>
      <c r="L3" s="1608"/>
      <c r="M3" s="1608"/>
      <c r="N3" s="8"/>
      <c r="O3" s="1"/>
    </row>
    <row r="4" spans="1:15" ht="30">
      <c r="A4" s="1609" t="s">
        <v>1060</v>
      </c>
      <c r="B4" s="1455">
        <v>7234</v>
      </c>
      <c r="C4" s="1456">
        <v>7270</v>
      </c>
      <c r="D4" s="1456">
        <v>7346</v>
      </c>
      <c r="E4" s="1456">
        <v>7592</v>
      </c>
      <c r="F4" s="1456">
        <v>7819</v>
      </c>
      <c r="G4" s="1456">
        <v>7916</v>
      </c>
      <c r="H4" s="1456">
        <v>8098</v>
      </c>
      <c r="I4" s="1496">
        <v>8287</v>
      </c>
      <c r="J4" s="1610">
        <v>8287</v>
      </c>
      <c r="K4" s="984"/>
      <c r="L4" s="1451"/>
      <c r="M4" s="1451"/>
      <c r="N4" s="8"/>
      <c r="O4" s="1"/>
    </row>
    <row r="5" spans="1:15">
      <c r="A5" s="1611" t="s">
        <v>1061</v>
      </c>
      <c r="B5" s="1612">
        <v>119.703225</v>
      </c>
      <c r="C5" s="1613">
        <v>120.33614999999999</v>
      </c>
      <c r="D5" s="1613">
        <v>119.554625</v>
      </c>
      <c r="E5" s="1613">
        <v>122.07975</v>
      </c>
      <c r="F5" s="1613">
        <v>127.192319</v>
      </c>
      <c r="G5" s="1613">
        <v>159.62311099999999</v>
      </c>
      <c r="H5" s="1613">
        <v>157.14521199999999</v>
      </c>
      <c r="I5" s="1613">
        <v>160.82576900000001</v>
      </c>
      <c r="J5" s="1614">
        <v>163.78583900000001</v>
      </c>
      <c r="K5" s="1451"/>
      <c r="L5" s="1451"/>
      <c r="M5" s="1451"/>
      <c r="N5" s="8"/>
      <c r="O5" s="1"/>
    </row>
    <row r="6" spans="1:15">
      <c r="A6" s="1615" t="s">
        <v>1062</v>
      </c>
      <c r="B6" s="985">
        <v>711</v>
      </c>
      <c r="C6" s="4">
        <v>678</v>
      </c>
      <c r="D6" s="4">
        <v>660</v>
      </c>
      <c r="E6" s="4">
        <v>653</v>
      </c>
      <c r="F6" s="4">
        <v>654</v>
      </c>
      <c r="G6" s="4">
        <v>655</v>
      </c>
      <c r="H6" s="4">
        <v>669</v>
      </c>
      <c r="I6" s="4">
        <v>657</v>
      </c>
      <c r="J6" s="909">
        <v>678</v>
      </c>
      <c r="K6" s="4"/>
      <c r="L6" s="4"/>
      <c r="M6" s="4"/>
      <c r="N6" s="1"/>
      <c r="O6" s="1"/>
    </row>
    <row r="7" spans="1:15">
      <c r="A7" s="1616" t="s">
        <v>1063</v>
      </c>
      <c r="B7" s="985">
        <v>2835</v>
      </c>
      <c r="C7" s="4">
        <v>2796</v>
      </c>
      <c r="D7" s="4">
        <v>2725</v>
      </c>
      <c r="E7" s="4">
        <v>2691</v>
      </c>
      <c r="F7" s="4">
        <v>2690</v>
      </c>
      <c r="G7" s="4">
        <v>2668</v>
      </c>
      <c r="H7" s="4">
        <v>2693</v>
      </c>
      <c r="I7" s="4">
        <v>2724</v>
      </c>
      <c r="J7" s="909">
        <v>2809</v>
      </c>
      <c r="K7" s="4"/>
      <c r="L7" s="4"/>
      <c r="M7" s="4"/>
      <c r="N7" s="1"/>
      <c r="O7" s="1"/>
    </row>
    <row r="8" spans="1:15">
      <c r="A8" s="1616" t="s">
        <v>1064</v>
      </c>
      <c r="B8" s="985">
        <v>447</v>
      </c>
      <c r="C8" s="4">
        <v>455</v>
      </c>
      <c r="D8" s="4">
        <v>580</v>
      </c>
      <c r="E8" s="4">
        <v>742</v>
      </c>
      <c r="F8" s="4">
        <v>853</v>
      </c>
      <c r="G8" s="4">
        <v>921</v>
      </c>
      <c r="H8" s="4">
        <v>978</v>
      </c>
      <c r="I8" s="4">
        <v>1012</v>
      </c>
      <c r="J8" s="909">
        <v>894</v>
      </c>
      <c r="K8" s="4"/>
      <c r="L8" s="4"/>
      <c r="M8" s="4"/>
      <c r="N8" s="1"/>
      <c r="O8" s="1"/>
    </row>
    <row r="9" spans="1:15">
      <c r="A9" s="1616" t="s">
        <v>1065</v>
      </c>
      <c r="B9" s="985">
        <v>971</v>
      </c>
      <c r="C9" s="4">
        <v>944</v>
      </c>
      <c r="D9" s="4">
        <v>913</v>
      </c>
      <c r="E9" s="4">
        <v>895</v>
      </c>
      <c r="F9" s="4">
        <v>871</v>
      </c>
      <c r="G9" s="4">
        <v>871</v>
      </c>
      <c r="H9" s="4">
        <v>873</v>
      </c>
      <c r="I9" s="4">
        <v>1287</v>
      </c>
      <c r="J9" s="909">
        <v>847</v>
      </c>
      <c r="K9" s="4"/>
      <c r="L9" s="4"/>
      <c r="M9" s="4"/>
      <c r="N9" s="1"/>
      <c r="O9" s="1"/>
    </row>
    <row r="10" spans="1:15">
      <c r="A10" s="1616" t="s">
        <v>1066</v>
      </c>
      <c r="B10" s="985">
        <v>1408</v>
      </c>
      <c r="C10" s="4">
        <v>1492</v>
      </c>
      <c r="D10" s="4">
        <v>1548</v>
      </c>
      <c r="E10" s="4">
        <v>1670</v>
      </c>
      <c r="F10" s="4">
        <v>1769</v>
      </c>
      <c r="G10" s="4">
        <v>1791</v>
      </c>
      <c r="H10" s="4">
        <v>1856</v>
      </c>
      <c r="I10" s="4">
        <v>1969</v>
      </c>
      <c r="J10" s="909">
        <v>2126</v>
      </c>
      <c r="K10" s="4"/>
      <c r="L10" s="4"/>
      <c r="M10" s="4"/>
      <c r="N10" s="1"/>
      <c r="O10" s="1"/>
    </row>
    <row r="11" spans="1:15">
      <c r="A11" s="1615" t="s">
        <v>1067</v>
      </c>
      <c r="B11" s="985">
        <v>147</v>
      </c>
      <c r="C11" s="4">
        <v>153</v>
      </c>
      <c r="D11" s="4">
        <v>150</v>
      </c>
      <c r="E11" s="4">
        <v>141</v>
      </c>
      <c r="F11" s="4">
        <v>136</v>
      </c>
      <c r="G11" s="4">
        <v>136</v>
      </c>
      <c r="H11" s="4">
        <v>137</v>
      </c>
      <c r="I11" s="4">
        <v>128</v>
      </c>
      <c r="J11" s="909">
        <v>114</v>
      </c>
      <c r="K11" s="4"/>
      <c r="L11" s="4"/>
      <c r="M11" s="4"/>
      <c r="N11" s="1"/>
      <c r="O11" s="1"/>
    </row>
    <row r="12" spans="1:15">
      <c r="A12" s="1615" t="s">
        <v>1068</v>
      </c>
      <c r="B12" s="985">
        <v>86</v>
      </c>
      <c r="C12" s="4">
        <v>83</v>
      </c>
      <c r="D12" s="4">
        <v>85</v>
      </c>
      <c r="E12" s="4">
        <v>81</v>
      </c>
      <c r="F12" s="4">
        <v>80</v>
      </c>
      <c r="G12" s="4">
        <v>81</v>
      </c>
      <c r="H12" s="4">
        <v>79</v>
      </c>
      <c r="I12" s="4">
        <v>77</v>
      </c>
      <c r="J12" s="909">
        <v>72</v>
      </c>
      <c r="K12" s="4"/>
      <c r="L12" s="4"/>
      <c r="M12" s="4"/>
      <c r="N12" s="1"/>
      <c r="O12" s="1"/>
    </row>
    <row r="13" spans="1:15">
      <c r="A13" s="1616" t="s">
        <v>1069</v>
      </c>
      <c r="B13" s="985">
        <v>444</v>
      </c>
      <c r="C13" s="4">
        <v>439</v>
      </c>
      <c r="D13" s="4">
        <v>435</v>
      </c>
      <c r="E13" s="4">
        <v>440</v>
      </c>
      <c r="F13" s="4">
        <v>451</v>
      </c>
      <c r="G13" s="4">
        <v>453</v>
      </c>
      <c r="H13" s="4">
        <v>466</v>
      </c>
      <c r="I13" s="4">
        <v>460</v>
      </c>
      <c r="J13" s="909">
        <v>451</v>
      </c>
      <c r="K13" s="4"/>
      <c r="L13" s="4"/>
      <c r="M13" s="4"/>
      <c r="N13" s="1"/>
      <c r="O13" s="1"/>
    </row>
    <row r="14" spans="1:15">
      <c r="A14" s="1616" t="s">
        <v>1070</v>
      </c>
      <c r="B14" s="985">
        <v>34</v>
      </c>
      <c r="C14" s="4">
        <v>52</v>
      </c>
      <c r="D14" s="4">
        <v>54</v>
      </c>
      <c r="E14" s="4">
        <v>71</v>
      </c>
      <c r="F14" s="4">
        <v>81</v>
      </c>
      <c r="G14" s="4">
        <v>78</v>
      </c>
      <c r="H14" s="4">
        <v>78</v>
      </c>
      <c r="I14" s="4">
        <v>83</v>
      </c>
      <c r="J14" s="909">
        <v>82</v>
      </c>
      <c r="K14" s="4"/>
      <c r="L14" s="4"/>
      <c r="M14" s="4"/>
      <c r="N14" s="1"/>
      <c r="O14" s="1"/>
    </row>
    <row r="15" spans="1:15">
      <c r="A15" s="1616" t="s">
        <v>1071</v>
      </c>
      <c r="B15" s="985">
        <v>107</v>
      </c>
      <c r="C15" s="4">
        <v>133</v>
      </c>
      <c r="D15" s="4">
        <v>150</v>
      </c>
      <c r="E15" s="4">
        <v>160</v>
      </c>
      <c r="F15" s="4">
        <v>179</v>
      </c>
      <c r="G15" s="4">
        <v>197</v>
      </c>
      <c r="H15" s="4">
        <v>203</v>
      </c>
      <c r="I15" s="4">
        <v>220</v>
      </c>
      <c r="J15" s="909">
        <v>249</v>
      </c>
      <c r="K15" s="4"/>
      <c r="L15" s="4"/>
      <c r="M15" s="4"/>
      <c r="N15" s="1"/>
      <c r="O15" s="1"/>
    </row>
    <row r="16" spans="1:15">
      <c r="A16" s="1616" t="s">
        <v>1072</v>
      </c>
      <c r="B16" s="1617">
        <v>3</v>
      </c>
      <c r="C16" s="1529" t="s">
        <v>4</v>
      </c>
      <c r="D16" s="1529" t="s">
        <v>4</v>
      </c>
      <c r="E16" s="1529" t="s">
        <v>4</v>
      </c>
      <c r="F16" s="1529">
        <v>2</v>
      </c>
      <c r="G16" s="1529">
        <v>4</v>
      </c>
      <c r="H16" s="1529">
        <v>5</v>
      </c>
      <c r="I16" s="1529">
        <v>6</v>
      </c>
      <c r="J16" s="1518">
        <v>7</v>
      </c>
      <c r="K16" s="1529"/>
      <c r="L16" s="1529"/>
      <c r="M16" s="1529"/>
      <c r="N16" s="1"/>
      <c r="O16" s="1"/>
    </row>
    <row r="17" spans="1:15">
      <c r="A17" s="1616" t="s">
        <v>1073</v>
      </c>
      <c r="B17" s="1617" t="s">
        <v>4</v>
      </c>
      <c r="C17" s="1529" t="s">
        <v>4</v>
      </c>
      <c r="D17" s="1529" t="s">
        <v>4</v>
      </c>
      <c r="E17" s="1529" t="s">
        <v>4</v>
      </c>
      <c r="F17" s="1529" t="s">
        <v>4</v>
      </c>
      <c r="G17" s="1529" t="s">
        <v>4</v>
      </c>
      <c r="H17" s="1529" t="s">
        <v>4</v>
      </c>
      <c r="I17" s="1529" t="s">
        <v>4</v>
      </c>
      <c r="J17" s="1518" t="s">
        <v>4</v>
      </c>
      <c r="K17" s="1529"/>
      <c r="L17" s="1529"/>
      <c r="M17" s="1529"/>
      <c r="N17" s="1"/>
      <c r="O17" s="1"/>
    </row>
    <row r="18" spans="1:15">
      <c r="A18" s="1616" t="s">
        <v>1074</v>
      </c>
      <c r="B18" s="1617" t="s">
        <v>4</v>
      </c>
      <c r="C18" s="1529" t="s">
        <v>4</v>
      </c>
      <c r="D18" s="1529" t="s">
        <v>4</v>
      </c>
      <c r="E18" s="1529" t="s">
        <v>4</v>
      </c>
      <c r="F18" s="1529" t="s">
        <v>4</v>
      </c>
      <c r="G18" s="1529" t="s">
        <v>4</v>
      </c>
      <c r="H18" s="1529" t="s">
        <v>4</v>
      </c>
      <c r="I18" s="1529" t="s">
        <v>4</v>
      </c>
      <c r="J18" s="1518" t="s">
        <v>4</v>
      </c>
      <c r="K18" s="1529"/>
      <c r="L18" s="1529"/>
      <c r="M18" s="1529"/>
      <c r="N18" s="1"/>
      <c r="O18" s="1"/>
    </row>
    <row r="19" spans="1:15">
      <c r="A19" s="1618" t="s">
        <v>1075</v>
      </c>
      <c r="B19" s="1002">
        <v>41</v>
      </c>
      <c r="C19" s="917">
        <v>45</v>
      </c>
      <c r="D19" s="917">
        <v>46</v>
      </c>
      <c r="E19" s="917">
        <v>48</v>
      </c>
      <c r="F19" s="917">
        <v>53</v>
      </c>
      <c r="G19" s="917">
        <v>61</v>
      </c>
      <c r="H19" s="917">
        <v>61</v>
      </c>
      <c r="I19" s="917">
        <v>65</v>
      </c>
      <c r="J19" s="918">
        <v>77</v>
      </c>
      <c r="K19" s="4"/>
      <c r="L19" s="4"/>
      <c r="M19" s="4"/>
      <c r="N19" s="1"/>
      <c r="O19" s="1"/>
    </row>
    <row r="20" spans="1:15">
      <c r="B20" s="3"/>
      <c r="C20" s="3"/>
      <c r="E20" s="3"/>
      <c r="F20" s="3"/>
      <c r="G20" s="3"/>
      <c r="H20" s="3"/>
      <c r="I20" s="3"/>
      <c r="J20" s="3"/>
      <c r="K20" s="4"/>
      <c r="L20" s="4"/>
      <c r="M20" s="4"/>
      <c r="N20" s="1"/>
      <c r="O20" s="1"/>
    </row>
    <row r="21" spans="1:15">
      <c r="K21" s="8"/>
      <c r="L21" s="8"/>
      <c r="M21" s="8"/>
      <c r="N21" s="8"/>
    </row>
    <row r="22" spans="1:15">
      <c r="A22" s="1402" t="s">
        <v>0</v>
      </c>
      <c r="B22" s="1422">
        <v>2001</v>
      </c>
      <c r="C22" s="1422">
        <v>2002</v>
      </c>
      <c r="D22" s="1422">
        <v>2003</v>
      </c>
      <c r="E22" s="1619">
        <v>2004</v>
      </c>
      <c r="F22" s="1422">
        <v>2005</v>
      </c>
      <c r="G22" s="1422">
        <v>2006</v>
      </c>
      <c r="H22" s="1422">
        <v>2007</v>
      </c>
      <c r="I22" s="1422">
        <v>2008</v>
      </c>
      <c r="J22" s="1454">
        <v>2009</v>
      </c>
      <c r="K22" s="1422">
        <v>2010</v>
      </c>
      <c r="L22" s="1608"/>
      <c r="M22" s="1608"/>
      <c r="N22" s="8"/>
    </row>
    <row r="23" spans="1:15" ht="30">
      <c r="A23" s="1609" t="s">
        <v>1060</v>
      </c>
      <c r="B23" s="1620">
        <v>8480</v>
      </c>
      <c r="C23" s="1496">
        <v>9215</v>
      </c>
      <c r="D23" s="1456">
        <v>9251</v>
      </c>
      <c r="E23" s="1621">
        <v>9295</v>
      </c>
      <c r="F23" s="1456">
        <v>7208</v>
      </c>
      <c r="G23" s="1456">
        <v>8433</v>
      </c>
      <c r="H23" s="1456">
        <v>9762</v>
      </c>
      <c r="I23" s="1496">
        <v>10421</v>
      </c>
      <c r="J23" s="984">
        <v>10861</v>
      </c>
      <c r="K23" s="998">
        <v>11814</v>
      </c>
      <c r="L23" s="8"/>
      <c r="M23" s="8"/>
      <c r="N23" s="8"/>
    </row>
    <row r="24" spans="1:15">
      <c r="A24" s="1611" t="s">
        <v>1061</v>
      </c>
      <c r="B24" s="1612">
        <v>162.46575000000001</v>
      </c>
      <c r="C24" s="1613">
        <v>169.20437100000001</v>
      </c>
      <c r="D24" s="1613">
        <v>168.62067499999998</v>
      </c>
      <c r="E24" s="1613">
        <v>170.375021</v>
      </c>
      <c r="F24" s="1613">
        <v>139</v>
      </c>
      <c r="G24" s="1613">
        <v>261</v>
      </c>
      <c r="H24" s="1613">
        <v>277</v>
      </c>
      <c r="I24" s="1613">
        <v>592</v>
      </c>
      <c r="J24" s="1613">
        <v>619</v>
      </c>
      <c r="K24" s="1614">
        <v>630</v>
      </c>
    </row>
    <row r="25" spans="1:15">
      <c r="A25" s="1615" t="s">
        <v>1062</v>
      </c>
      <c r="B25" s="985">
        <v>1033</v>
      </c>
      <c r="C25" s="4">
        <v>1316</v>
      </c>
      <c r="D25" s="4">
        <v>977</v>
      </c>
      <c r="E25" s="4">
        <v>995</v>
      </c>
      <c r="F25" s="4">
        <v>953</v>
      </c>
      <c r="G25" s="4">
        <v>877</v>
      </c>
      <c r="H25" s="4">
        <v>915</v>
      </c>
      <c r="I25" s="4">
        <v>949</v>
      </c>
      <c r="J25" s="4">
        <v>1005</v>
      </c>
      <c r="K25" s="909">
        <v>1131</v>
      </c>
    </row>
    <row r="26" spans="1:15">
      <c r="A26" s="1616" t="s">
        <v>1063</v>
      </c>
      <c r="B26" s="985">
        <v>2682</v>
      </c>
      <c r="C26" s="4">
        <v>2695</v>
      </c>
      <c r="D26" s="4">
        <v>2670</v>
      </c>
      <c r="E26" s="4">
        <v>2588</v>
      </c>
      <c r="F26" s="1451">
        <v>2486</v>
      </c>
      <c r="G26" s="4">
        <v>2687</v>
      </c>
      <c r="H26" s="4">
        <v>2881</v>
      </c>
      <c r="I26" s="4">
        <v>2988</v>
      </c>
      <c r="J26" s="4">
        <v>3077</v>
      </c>
      <c r="K26" s="909">
        <v>3249</v>
      </c>
    </row>
    <row r="27" spans="1:15">
      <c r="A27" s="1616" t="s">
        <v>1064</v>
      </c>
      <c r="B27" s="985">
        <v>783</v>
      </c>
      <c r="C27" s="4">
        <v>909</v>
      </c>
      <c r="D27" s="4">
        <v>795</v>
      </c>
      <c r="E27" s="4">
        <v>712</v>
      </c>
      <c r="F27" s="4">
        <v>230</v>
      </c>
      <c r="G27" s="4">
        <v>459</v>
      </c>
      <c r="H27" s="4">
        <v>461</v>
      </c>
      <c r="I27" s="4">
        <v>484</v>
      </c>
      <c r="J27" s="4">
        <v>569</v>
      </c>
      <c r="K27" s="909">
        <v>698</v>
      </c>
    </row>
    <row r="28" spans="1:15">
      <c r="A28" s="1616" t="s">
        <v>1065</v>
      </c>
      <c r="B28" s="985">
        <v>799</v>
      </c>
      <c r="C28" s="4">
        <v>710</v>
      </c>
      <c r="D28" s="4">
        <v>691</v>
      </c>
      <c r="E28" s="4">
        <v>687</v>
      </c>
      <c r="F28" s="4">
        <v>584</v>
      </c>
      <c r="G28" s="4">
        <v>503</v>
      </c>
      <c r="H28" s="4">
        <v>485</v>
      </c>
      <c r="I28" s="4">
        <v>506</v>
      </c>
      <c r="J28" s="4">
        <v>560</v>
      </c>
      <c r="K28" s="909">
        <v>687</v>
      </c>
    </row>
    <row r="29" spans="1:15">
      <c r="A29" s="1616" t="s">
        <v>1066</v>
      </c>
      <c r="B29" s="985">
        <v>2149</v>
      </c>
      <c r="C29" s="4">
        <v>2209</v>
      </c>
      <c r="D29" s="4">
        <v>2236</v>
      </c>
      <c r="E29" s="4">
        <v>2223</v>
      </c>
      <c r="F29" s="4">
        <v>1352</v>
      </c>
      <c r="G29" s="4">
        <v>2134</v>
      </c>
      <c r="H29" s="4">
        <v>2298</v>
      </c>
      <c r="I29" s="4">
        <v>2422</v>
      </c>
      <c r="J29" s="4">
        <v>2440</v>
      </c>
      <c r="K29" s="909">
        <v>2781</v>
      </c>
    </row>
    <row r="30" spans="1:15">
      <c r="A30" s="1615" t="s">
        <v>1067</v>
      </c>
      <c r="B30" s="985">
        <v>106</v>
      </c>
      <c r="C30" s="4">
        <v>104</v>
      </c>
      <c r="D30" s="4">
        <v>82</v>
      </c>
      <c r="E30" s="4">
        <v>71</v>
      </c>
      <c r="F30" s="4">
        <v>45</v>
      </c>
      <c r="G30" s="4">
        <v>39</v>
      </c>
      <c r="H30" s="4">
        <v>29</v>
      </c>
      <c r="I30" s="4">
        <v>22</v>
      </c>
      <c r="J30" s="4">
        <v>19</v>
      </c>
      <c r="K30" s="909">
        <v>18</v>
      </c>
    </row>
    <row r="31" spans="1:15">
      <c r="A31" s="1615" t="s">
        <v>1068</v>
      </c>
      <c r="B31" s="985">
        <v>81</v>
      </c>
      <c r="C31" s="4">
        <v>138</v>
      </c>
      <c r="D31" s="4">
        <v>148</v>
      </c>
      <c r="E31" s="4">
        <v>156</v>
      </c>
      <c r="F31" s="4">
        <v>86</v>
      </c>
      <c r="G31" s="4">
        <v>238</v>
      </c>
      <c r="H31" s="4">
        <v>504</v>
      </c>
      <c r="I31" s="4">
        <v>477</v>
      </c>
      <c r="J31" s="4">
        <v>438</v>
      </c>
      <c r="K31" s="909">
        <v>386</v>
      </c>
    </row>
    <row r="32" spans="1:15">
      <c r="A32" s="1616" t="s">
        <v>1069</v>
      </c>
      <c r="B32" s="985">
        <v>425</v>
      </c>
      <c r="C32" s="4">
        <v>408</v>
      </c>
      <c r="D32" s="4">
        <v>347</v>
      </c>
      <c r="E32" s="4">
        <v>368</v>
      </c>
      <c r="F32" s="4">
        <v>351</v>
      </c>
      <c r="G32" s="4">
        <v>364</v>
      </c>
      <c r="H32" s="4">
        <v>381</v>
      </c>
      <c r="I32" s="4">
        <v>378</v>
      </c>
      <c r="J32" s="4">
        <v>364</v>
      </c>
      <c r="K32" s="909">
        <v>386</v>
      </c>
    </row>
    <row r="33" spans="1:11">
      <c r="A33" s="1616" t="s">
        <v>1070</v>
      </c>
      <c r="B33" s="985">
        <v>83</v>
      </c>
      <c r="C33" s="4"/>
      <c r="D33" s="4">
        <v>104</v>
      </c>
      <c r="E33" s="4">
        <v>87</v>
      </c>
      <c r="F33" s="4">
        <v>52</v>
      </c>
      <c r="G33" s="4"/>
      <c r="H33" s="4">
        <v>19</v>
      </c>
      <c r="I33" s="4">
        <v>9</v>
      </c>
      <c r="J33" s="4">
        <v>0</v>
      </c>
      <c r="K33" s="909">
        <v>0</v>
      </c>
    </row>
    <row r="34" spans="1:11">
      <c r="A34" s="1616" t="s">
        <v>1071</v>
      </c>
      <c r="B34" s="985">
        <v>205</v>
      </c>
      <c r="C34" s="4">
        <v>138</v>
      </c>
      <c r="D34" s="4">
        <v>127</v>
      </c>
      <c r="E34" s="4">
        <v>133</v>
      </c>
      <c r="F34" s="4">
        <v>61</v>
      </c>
      <c r="G34" s="4">
        <v>67</v>
      </c>
      <c r="H34" s="4">
        <v>84</v>
      </c>
      <c r="I34" s="4">
        <v>79</v>
      </c>
      <c r="J34" s="4">
        <v>79</v>
      </c>
      <c r="K34" s="909">
        <v>93</v>
      </c>
    </row>
    <row r="35" spans="1:11">
      <c r="A35" s="1616" t="s">
        <v>1072</v>
      </c>
      <c r="B35" s="1617">
        <v>7</v>
      </c>
      <c r="C35" s="1529">
        <v>14</v>
      </c>
      <c r="D35" s="1529">
        <v>9</v>
      </c>
      <c r="E35" s="1529">
        <v>10</v>
      </c>
      <c r="F35" s="1529">
        <v>88</v>
      </c>
      <c r="G35" s="1529">
        <v>12</v>
      </c>
      <c r="H35" s="1529">
        <v>16</v>
      </c>
      <c r="I35" s="1529">
        <v>14</v>
      </c>
      <c r="J35" s="1529">
        <v>13</v>
      </c>
      <c r="K35" s="1518">
        <v>13</v>
      </c>
    </row>
    <row r="36" spans="1:11">
      <c r="A36" s="1616" t="s">
        <v>1073</v>
      </c>
      <c r="B36" s="1617" t="s">
        <v>4</v>
      </c>
      <c r="C36" s="1529" t="s">
        <v>4</v>
      </c>
      <c r="D36" s="1529">
        <v>504</v>
      </c>
      <c r="E36" s="1529">
        <v>685</v>
      </c>
      <c r="F36" s="1529">
        <v>796</v>
      </c>
      <c r="G36" s="1529">
        <v>843</v>
      </c>
      <c r="H36" s="1529">
        <v>1025</v>
      </c>
      <c r="I36" s="1529">
        <v>1200</v>
      </c>
      <c r="J36" s="1529">
        <v>1244</v>
      </c>
      <c r="K36" s="1518">
        <v>1181</v>
      </c>
    </row>
    <row r="37" spans="1:11">
      <c r="A37" s="1616" t="s">
        <v>1074</v>
      </c>
      <c r="B37" s="1617" t="s">
        <v>4</v>
      </c>
      <c r="C37" s="1529" t="s">
        <v>4</v>
      </c>
      <c r="D37" s="1529">
        <v>15</v>
      </c>
      <c r="E37" s="1529">
        <v>18</v>
      </c>
      <c r="F37" s="1529">
        <v>32</v>
      </c>
      <c r="G37" s="1529">
        <v>21</v>
      </c>
      <c r="H37" s="1529">
        <v>19</v>
      </c>
      <c r="I37" s="1529">
        <v>18</v>
      </c>
      <c r="J37" s="1529">
        <v>16</v>
      </c>
      <c r="K37" s="1518">
        <v>14</v>
      </c>
    </row>
    <row r="38" spans="1:11">
      <c r="A38" s="1618" t="s">
        <v>1075</v>
      </c>
      <c r="B38" s="1002">
        <v>127</v>
      </c>
      <c r="C38" s="917">
        <v>464</v>
      </c>
      <c r="D38" s="917">
        <v>546</v>
      </c>
      <c r="E38" s="917">
        <v>562</v>
      </c>
      <c r="F38" s="917">
        <v>92</v>
      </c>
      <c r="G38" s="917">
        <v>160</v>
      </c>
      <c r="H38" s="917">
        <v>644</v>
      </c>
      <c r="I38" s="917">
        <v>875</v>
      </c>
      <c r="J38" s="917">
        <v>1037</v>
      </c>
      <c r="K38" s="918">
        <v>1177</v>
      </c>
    </row>
    <row r="39" spans="1:11">
      <c r="A39" s="1441" t="s">
        <v>477</v>
      </c>
    </row>
    <row r="40" spans="1:11">
      <c r="A40" s="1186" t="s">
        <v>1076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32"/>
  <sheetViews>
    <sheetView workbookViewId="0">
      <selection activeCell="M29" sqref="M29"/>
    </sheetView>
  </sheetViews>
  <sheetFormatPr defaultRowHeight="15"/>
  <cols>
    <col min="1" max="1" width="18.5703125" style="1500" customWidth="1"/>
    <col min="2" max="255" width="9.140625" style="7"/>
    <col min="256" max="256" width="18.5703125" style="7" customWidth="1"/>
    <col min="257" max="511" width="9.140625" style="7"/>
    <col min="512" max="512" width="18.5703125" style="7" customWidth="1"/>
    <col min="513" max="767" width="9.140625" style="7"/>
    <col min="768" max="768" width="18.5703125" style="7" customWidth="1"/>
    <col min="769" max="1023" width="9.140625" style="7"/>
    <col min="1024" max="1024" width="18.5703125" style="7" customWidth="1"/>
    <col min="1025" max="1279" width="9.140625" style="7"/>
    <col min="1280" max="1280" width="18.5703125" style="7" customWidth="1"/>
    <col min="1281" max="1535" width="9.140625" style="7"/>
    <col min="1536" max="1536" width="18.5703125" style="7" customWidth="1"/>
    <col min="1537" max="1791" width="9.140625" style="7"/>
    <col min="1792" max="1792" width="18.5703125" style="7" customWidth="1"/>
    <col min="1793" max="2047" width="9.140625" style="7"/>
    <col min="2048" max="2048" width="18.5703125" style="7" customWidth="1"/>
    <col min="2049" max="2303" width="9.140625" style="7"/>
    <col min="2304" max="2304" width="18.5703125" style="7" customWidth="1"/>
    <col min="2305" max="2559" width="9.140625" style="7"/>
    <col min="2560" max="2560" width="18.5703125" style="7" customWidth="1"/>
    <col min="2561" max="2815" width="9.140625" style="7"/>
    <col min="2816" max="2816" width="18.5703125" style="7" customWidth="1"/>
    <col min="2817" max="3071" width="9.140625" style="7"/>
    <col min="3072" max="3072" width="18.5703125" style="7" customWidth="1"/>
    <col min="3073" max="3327" width="9.140625" style="7"/>
    <col min="3328" max="3328" width="18.5703125" style="7" customWidth="1"/>
    <col min="3329" max="3583" width="9.140625" style="7"/>
    <col min="3584" max="3584" width="18.5703125" style="7" customWidth="1"/>
    <col min="3585" max="3839" width="9.140625" style="7"/>
    <col min="3840" max="3840" width="18.5703125" style="7" customWidth="1"/>
    <col min="3841" max="4095" width="9.140625" style="7"/>
    <col min="4096" max="4096" width="18.5703125" style="7" customWidth="1"/>
    <col min="4097" max="4351" width="9.140625" style="7"/>
    <col min="4352" max="4352" width="18.5703125" style="7" customWidth="1"/>
    <col min="4353" max="4607" width="9.140625" style="7"/>
    <col min="4608" max="4608" width="18.5703125" style="7" customWidth="1"/>
    <col min="4609" max="4863" width="9.140625" style="7"/>
    <col min="4864" max="4864" width="18.5703125" style="7" customWidth="1"/>
    <col min="4865" max="5119" width="9.140625" style="7"/>
    <col min="5120" max="5120" width="18.5703125" style="7" customWidth="1"/>
    <col min="5121" max="5375" width="9.140625" style="7"/>
    <col min="5376" max="5376" width="18.5703125" style="7" customWidth="1"/>
    <col min="5377" max="5631" width="9.140625" style="7"/>
    <col min="5632" max="5632" width="18.5703125" style="7" customWidth="1"/>
    <col min="5633" max="5887" width="9.140625" style="7"/>
    <col min="5888" max="5888" width="18.5703125" style="7" customWidth="1"/>
    <col min="5889" max="6143" width="9.140625" style="7"/>
    <col min="6144" max="6144" width="18.5703125" style="7" customWidth="1"/>
    <col min="6145" max="6399" width="9.140625" style="7"/>
    <col min="6400" max="6400" width="18.5703125" style="7" customWidth="1"/>
    <col min="6401" max="6655" width="9.140625" style="7"/>
    <col min="6656" max="6656" width="18.5703125" style="7" customWidth="1"/>
    <col min="6657" max="6911" width="9.140625" style="7"/>
    <col min="6912" max="6912" width="18.5703125" style="7" customWidth="1"/>
    <col min="6913" max="7167" width="9.140625" style="7"/>
    <col min="7168" max="7168" width="18.5703125" style="7" customWidth="1"/>
    <col min="7169" max="7423" width="9.140625" style="7"/>
    <col min="7424" max="7424" width="18.5703125" style="7" customWidth="1"/>
    <col min="7425" max="7679" width="9.140625" style="7"/>
    <col min="7680" max="7680" width="18.5703125" style="7" customWidth="1"/>
    <col min="7681" max="7935" width="9.140625" style="7"/>
    <col min="7936" max="7936" width="18.5703125" style="7" customWidth="1"/>
    <col min="7937" max="8191" width="9.140625" style="7"/>
    <col min="8192" max="8192" width="18.5703125" style="7" customWidth="1"/>
    <col min="8193" max="8447" width="9.140625" style="7"/>
    <col min="8448" max="8448" width="18.5703125" style="7" customWidth="1"/>
    <col min="8449" max="8703" width="9.140625" style="7"/>
    <col min="8704" max="8704" width="18.5703125" style="7" customWidth="1"/>
    <col min="8705" max="8959" width="9.140625" style="7"/>
    <col min="8960" max="8960" width="18.5703125" style="7" customWidth="1"/>
    <col min="8961" max="9215" width="9.140625" style="7"/>
    <col min="9216" max="9216" width="18.5703125" style="7" customWidth="1"/>
    <col min="9217" max="9471" width="9.140625" style="7"/>
    <col min="9472" max="9472" width="18.5703125" style="7" customWidth="1"/>
    <col min="9473" max="9727" width="9.140625" style="7"/>
    <col min="9728" max="9728" width="18.5703125" style="7" customWidth="1"/>
    <col min="9729" max="9983" width="9.140625" style="7"/>
    <col min="9984" max="9984" width="18.5703125" style="7" customWidth="1"/>
    <col min="9985" max="10239" width="9.140625" style="7"/>
    <col min="10240" max="10240" width="18.5703125" style="7" customWidth="1"/>
    <col min="10241" max="10495" width="9.140625" style="7"/>
    <col min="10496" max="10496" width="18.5703125" style="7" customWidth="1"/>
    <col min="10497" max="10751" width="9.140625" style="7"/>
    <col min="10752" max="10752" width="18.5703125" style="7" customWidth="1"/>
    <col min="10753" max="11007" width="9.140625" style="7"/>
    <col min="11008" max="11008" width="18.5703125" style="7" customWidth="1"/>
    <col min="11009" max="11263" width="9.140625" style="7"/>
    <col min="11264" max="11264" width="18.5703125" style="7" customWidth="1"/>
    <col min="11265" max="11519" width="9.140625" style="7"/>
    <col min="11520" max="11520" width="18.5703125" style="7" customWidth="1"/>
    <col min="11521" max="11775" width="9.140625" style="7"/>
    <col min="11776" max="11776" width="18.5703125" style="7" customWidth="1"/>
    <col min="11777" max="12031" width="9.140625" style="7"/>
    <col min="12032" max="12032" width="18.5703125" style="7" customWidth="1"/>
    <col min="12033" max="12287" width="9.140625" style="7"/>
    <col min="12288" max="12288" width="18.5703125" style="7" customWidth="1"/>
    <col min="12289" max="12543" width="9.140625" style="7"/>
    <col min="12544" max="12544" width="18.5703125" style="7" customWidth="1"/>
    <col min="12545" max="12799" width="9.140625" style="7"/>
    <col min="12800" max="12800" width="18.5703125" style="7" customWidth="1"/>
    <col min="12801" max="13055" width="9.140625" style="7"/>
    <col min="13056" max="13056" width="18.5703125" style="7" customWidth="1"/>
    <col min="13057" max="13311" width="9.140625" style="7"/>
    <col min="13312" max="13312" width="18.5703125" style="7" customWidth="1"/>
    <col min="13313" max="13567" width="9.140625" style="7"/>
    <col min="13568" max="13568" width="18.5703125" style="7" customWidth="1"/>
    <col min="13569" max="13823" width="9.140625" style="7"/>
    <col min="13824" max="13824" width="18.5703125" style="7" customWidth="1"/>
    <col min="13825" max="14079" width="9.140625" style="7"/>
    <col min="14080" max="14080" width="18.5703125" style="7" customWidth="1"/>
    <col min="14081" max="14335" width="9.140625" style="7"/>
    <col min="14336" max="14336" width="18.5703125" style="7" customWidth="1"/>
    <col min="14337" max="14591" width="9.140625" style="7"/>
    <col min="14592" max="14592" width="18.5703125" style="7" customWidth="1"/>
    <col min="14593" max="14847" width="9.140625" style="7"/>
    <col min="14848" max="14848" width="18.5703125" style="7" customWidth="1"/>
    <col min="14849" max="15103" width="9.140625" style="7"/>
    <col min="15104" max="15104" width="18.5703125" style="7" customWidth="1"/>
    <col min="15105" max="15359" width="9.140625" style="7"/>
    <col min="15360" max="15360" width="18.5703125" style="7" customWidth="1"/>
    <col min="15361" max="15615" width="9.140625" style="7"/>
    <col min="15616" max="15616" width="18.5703125" style="7" customWidth="1"/>
    <col min="15617" max="15871" width="9.140625" style="7"/>
    <col min="15872" max="15872" width="18.5703125" style="7" customWidth="1"/>
    <col min="15873" max="16127" width="9.140625" style="7"/>
    <col min="16128" max="16128" width="18.5703125" style="7" customWidth="1"/>
    <col min="16129" max="16384" width="9.140625" style="7"/>
  </cols>
  <sheetData>
    <row r="1" spans="1:10" s="12" customFormat="1">
      <c r="A1" s="14" t="s">
        <v>1077</v>
      </c>
    </row>
    <row r="2" spans="1:10">
      <c r="A2" s="10" t="s">
        <v>3</v>
      </c>
    </row>
    <row r="3" spans="1:10">
      <c r="A3" s="1422" t="s">
        <v>0</v>
      </c>
      <c r="B3" s="1622">
        <v>1992</v>
      </c>
      <c r="C3" s="1422">
        <v>1993</v>
      </c>
      <c r="D3" s="1422">
        <v>1994</v>
      </c>
      <c r="E3" s="1422">
        <v>1995</v>
      </c>
      <c r="F3" s="1422">
        <v>1996</v>
      </c>
      <c r="G3" s="1422">
        <v>1997</v>
      </c>
      <c r="H3" s="1422">
        <v>1998</v>
      </c>
      <c r="I3" s="1422">
        <v>1999</v>
      </c>
      <c r="J3" s="1422">
        <v>2000</v>
      </c>
    </row>
    <row r="4" spans="1:10">
      <c r="A4" s="1623" t="s">
        <v>1078</v>
      </c>
      <c r="B4" s="945">
        <f>13000+1421</f>
        <v>14421</v>
      </c>
      <c r="C4" s="945">
        <f>14500+1451</f>
        <v>15951</v>
      </c>
      <c r="D4" s="945">
        <f>16500+1486</f>
        <v>17986</v>
      </c>
      <c r="E4" s="945">
        <f>20000+1571</f>
        <v>21571</v>
      </c>
      <c r="F4" s="945">
        <f>21000+1631</f>
        <v>22631</v>
      </c>
      <c r="G4" s="945">
        <f>21300+1701</f>
        <v>23001</v>
      </c>
      <c r="H4" s="945">
        <f>25000+1772</f>
        <v>26772</v>
      </c>
      <c r="I4" s="945">
        <f>27000+1812</f>
        <v>28812</v>
      </c>
      <c r="J4" s="1624">
        <f>29000+1852</f>
        <v>30852</v>
      </c>
    </row>
    <row r="5" spans="1:10">
      <c r="A5" s="1623" t="s">
        <v>1079</v>
      </c>
      <c r="B5" s="945">
        <v>11454</v>
      </c>
      <c r="C5" s="945">
        <f>10200+1976</f>
        <v>12176</v>
      </c>
      <c r="D5" s="945">
        <f>13000+2002</f>
        <v>15002</v>
      </c>
      <c r="E5" s="945">
        <f>15000+2069</f>
        <v>17069</v>
      </c>
      <c r="F5" s="945">
        <f>15300+2119</f>
        <v>17419</v>
      </c>
      <c r="G5" s="945">
        <f>15500+2179</f>
        <v>17679</v>
      </c>
      <c r="H5" s="945">
        <v>17842</v>
      </c>
      <c r="I5" s="945">
        <f>18500+2281</f>
        <v>20781</v>
      </c>
      <c r="J5" s="1625">
        <f>29500+2320</f>
        <v>31820</v>
      </c>
    </row>
    <row r="6" spans="1:10">
      <c r="A6" s="1623" t="s">
        <v>1080</v>
      </c>
      <c r="B6" s="945">
        <f>25400+2985</f>
        <v>28385</v>
      </c>
      <c r="C6" s="945">
        <f>26200+3039</f>
        <v>29239</v>
      </c>
      <c r="D6" s="945">
        <f>31000+3079</f>
        <v>34079</v>
      </c>
      <c r="E6" s="945">
        <f>32500+3163</f>
        <v>35663</v>
      </c>
      <c r="F6" s="945">
        <f>32800+3223</f>
        <v>36023</v>
      </c>
      <c r="G6" s="945">
        <f>33000+3303</f>
        <v>36303</v>
      </c>
      <c r="H6" s="945">
        <v>37213</v>
      </c>
      <c r="I6" s="945">
        <f>36500+3423</f>
        <v>39923</v>
      </c>
      <c r="J6" s="1625">
        <f>38000+2463</f>
        <v>40463</v>
      </c>
    </row>
    <row r="7" spans="1:10">
      <c r="A7" s="1626" t="s">
        <v>1081</v>
      </c>
      <c r="B7" s="945">
        <f>309+255</f>
        <v>564</v>
      </c>
      <c r="C7" s="945">
        <f>1400+261</f>
        <v>1661</v>
      </c>
      <c r="D7" s="945">
        <f>3500+267</f>
        <v>3767</v>
      </c>
      <c r="E7" s="945">
        <f>4000+272</f>
        <v>4272</v>
      </c>
      <c r="F7" s="945">
        <f>4300+287</f>
        <v>4587</v>
      </c>
      <c r="G7" s="945">
        <f>4500+307</f>
        <v>4807</v>
      </c>
      <c r="H7" s="945">
        <v>5330</v>
      </c>
      <c r="I7" s="945">
        <v>5645</v>
      </c>
      <c r="J7" s="1625">
        <v>6360</v>
      </c>
    </row>
    <row r="8" spans="1:10">
      <c r="A8" s="1623" t="s">
        <v>1082</v>
      </c>
      <c r="B8" s="945">
        <f>455+250</f>
        <v>705</v>
      </c>
      <c r="C8" s="945">
        <f>1600+255</f>
        <v>1855</v>
      </c>
      <c r="D8" s="945">
        <f>2800+261</f>
        <v>3061</v>
      </c>
      <c r="E8" s="945">
        <f>3200+271</f>
        <v>3471</v>
      </c>
      <c r="F8" s="945">
        <f>3500+286</f>
        <v>3786</v>
      </c>
      <c r="G8" s="945">
        <f>3800+316</f>
        <v>4116</v>
      </c>
      <c r="H8" s="945">
        <v>5346</v>
      </c>
      <c r="I8" s="945">
        <v>5463</v>
      </c>
      <c r="J8" s="1625">
        <f>5400+380</f>
        <v>5780</v>
      </c>
    </row>
    <row r="9" spans="1:10">
      <c r="A9" s="1623" t="s">
        <v>1083</v>
      </c>
      <c r="B9" s="945">
        <f>2500+240</f>
        <v>2740</v>
      </c>
      <c r="C9" s="945">
        <v>3084</v>
      </c>
      <c r="D9" s="945">
        <f>3200+254</f>
        <v>3454</v>
      </c>
      <c r="E9" s="945">
        <f>3500+276</f>
        <v>3776</v>
      </c>
      <c r="F9" s="945">
        <f>3600+291</f>
        <v>3891</v>
      </c>
      <c r="G9" s="945">
        <f>3700+316</f>
        <v>4016</v>
      </c>
      <c r="H9" s="945">
        <v>4045</v>
      </c>
      <c r="I9" s="945">
        <v>4364</v>
      </c>
      <c r="J9" s="1625">
        <f>5200+383</f>
        <v>5583</v>
      </c>
    </row>
    <row r="10" spans="1:10">
      <c r="A10" s="1623" t="s">
        <v>1084</v>
      </c>
      <c r="B10" s="945">
        <f>2500+595</f>
        <v>3095</v>
      </c>
      <c r="C10" s="945">
        <f>3000+599</f>
        <v>3599</v>
      </c>
      <c r="D10" s="945">
        <f>4000+605</f>
        <v>4605</v>
      </c>
      <c r="E10" s="945">
        <f>4400+621</f>
        <v>5021</v>
      </c>
      <c r="F10" s="945">
        <f>4800+636</f>
        <v>5436</v>
      </c>
      <c r="G10" s="945">
        <f>4900+656</f>
        <v>5556</v>
      </c>
      <c r="H10" s="945">
        <v>6678</v>
      </c>
      <c r="I10" s="945">
        <v>6692</v>
      </c>
      <c r="J10" s="1625">
        <v>6698</v>
      </c>
    </row>
    <row r="11" spans="1:10">
      <c r="A11" s="1623" t="s">
        <v>1085</v>
      </c>
      <c r="B11" s="945">
        <f>2800+334</f>
        <v>3134</v>
      </c>
      <c r="C11" s="945">
        <f>4200+336</f>
        <v>4536</v>
      </c>
      <c r="D11" s="945">
        <v>4593</v>
      </c>
      <c r="E11" s="945">
        <v>4600</v>
      </c>
      <c r="F11" s="945">
        <v>4657</v>
      </c>
      <c r="G11" s="945">
        <v>5172</v>
      </c>
      <c r="H11" s="945">
        <v>5589</v>
      </c>
      <c r="I11" s="945">
        <v>6200</v>
      </c>
      <c r="J11" s="1625">
        <v>6341</v>
      </c>
    </row>
    <row r="12" spans="1:10">
      <c r="A12" s="1623" t="s">
        <v>1086</v>
      </c>
      <c r="B12" s="945">
        <f>6000+489</f>
        <v>6489</v>
      </c>
      <c r="C12" s="945">
        <f>6500+494</f>
        <v>6994</v>
      </c>
      <c r="D12" s="945">
        <f>8000+500</f>
        <v>8500</v>
      </c>
      <c r="E12" s="945">
        <f>9000+507</f>
        <v>9507</v>
      </c>
      <c r="F12" s="945">
        <f>10000+517</f>
        <v>10517</v>
      </c>
      <c r="G12" s="945">
        <f>10300+537</f>
        <v>10837</v>
      </c>
      <c r="H12" s="945">
        <f>10500+560</f>
        <v>11060</v>
      </c>
      <c r="I12" s="945">
        <v>13571</v>
      </c>
      <c r="J12" s="1625">
        <v>13582</v>
      </c>
    </row>
    <row r="13" spans="1:10">
      <c r="A13" s="1623" t="s">
        <v>1087</v>
      </c>
      <c r="B13" s="945">
        <v>3460</v>
      </c>
      <c r="C13" s="945">
        <v>3480</v>
      </c>
      <c r="D13" s="945">
        <v>3495</v>
      </c>
      <c r="E13" s="945">
        <f>3000+620</f>
        <v>3620</v>
      </c>
      <c r="F13" s="945">
        <f>3500+680</f>
        <v>4180</v>
      </c>
      <c r="G13" s="945">
        <f>3800+710</f>
        <v>4510</v>
      </c>
      <c r="H13" s="945">
        <v>5739</v>
      </c>
      <c r="I13" s="945">
        <v>6764</v>
      </c>
      <c r="J13" s="1625">
        <v>7089</v>
      </c>
    </row>
    <row r="14" spans="1:10">
      <c r="A14" s="1623" t="s">
        <v>1088</v>
      </c>
      <c r="B14" s="945">
        <f>2800+1059</f>
        <v>3859</v>
      </c>
      <c r="C14" s="945">
        <v>4283</v>
      </c>
      <c r="D14" s="945">
        <v>7127</v>
      </c>
      <c r="E14" s="945">
        <f>7000+1231</f>
        <v>8231</v>
      </c>
      <c r="F14" s="945">
        <f>7200+1291</f>
        <v>8491</v>
      </c>
      <c r="G14" s="945">
        <f>7500+1361</f>
        <v>8861</v>
      </c>
      <c r="H14" s="945">
        <v>9435</v>
      </c>
      <c r="I14" s="945">
        <v>12453</v>
      </c>
      <c r="J14" s="1625">
        <f>11420+1471</f>
        <v>12891</v>
      </c>
    </row>
    <row r="15" spans="1:10">
      <c r="A15" s="1627" t="s">
        <v>1</v>
      </c>
      <c r="B15" s="1628">
        <f t="shared" ref="B15:J15" si="0">SUM(B4:B14)</f>
        <v>78306</v>
      </c>
      <c r="C15" s="1629">
        <f t="shared" si="0"/>
        <v>86858</v>
      </c>
      <c r="D15" s="1629">
        <f t="shared" si="0"/>
        <v>105669</v>
      </c>
      <c r="E15" s="1629">
        <f t="shared" si="0"/>
        <v>116801</v>
      </c>
      <c r="F15" s="1629">
        <f t="shared" si="0"/>
        <v>121618</v>
      </c>
      <c r="G15" s="1629">
        <f t="shared" si="0"/>
        <v>124858</v>
      </c>
      <c r="H15" s="1629">
        <f t="shared" si="0"/>
        <v>135049</v>
      </c>
      <c r="I15" s="1629">
        <f t="shared" si="0"/>
        <v>150668</v>
      </c>
      <c r="J15" s="1630">
        <f t="shared" si="0"/>
        <v>167459</v>
      </c>
    </row>
    <row r="18" spans="1:13">
      <c r="A18" s="1422" t="s">
        <v>0</v>
      </c>
      <c r="B18" s="1422">
        <v>2001</v>
      </c>
      <c r="C18" s="1422">
        <v>2002</v>
      </c>
      <c r="D18" s="1422">
        <v>2003</v>
      </c>
      <c r="E18" s="1422">
        <v>2004</v>
      </c>
      <c r="F18" s="1422">
        <v>2005</v>
      </c>
      <c r="G18" s="1422">
        <v>2006</v>
      </c>
      <c r="H18" s="1422">
        <v>2007</v>
      </c>
      <c r="I18" s="1422">
        <v>2008</v>
      </c>
      <c r="J18" s="1422">
        <v>2009</v>
      </c>
      <c r="K18" s="1619">
        <v>2010</v>
      </c>
      <c r="L18" s="1608"/>
      <c r="M18" s="1608"/>
    </row>
    <row r="19" spans="1:13">
      <c r="A19" s="1623" t="s">
        <v>1078</v>
      </c>
      <c r="B19" s="1631">
        <f>30000+1872</f>
        <v>31872</v>
      </c>
      <c r="C19" s="1631">
        <v>31900</v>
      </c>
      <c r="D19" s="1631">
        <v>31980</v>
      </c>
      <c r="E19" s="1631">
        <v>33000</v>
      </c>
      <c r="F19" s="1631">
        <v>35500</v>
      </c>
      <c r="G19" s="15">
        <v>50300</v>
      </c>
      <c r="H19" s="15">
        <v>51200</v>
      </c>
      <c r="I19" s="15">
        <v>52500</v>
      </c>
      <c r="J19" s="8">
        <v>57116</v>
      </c>
      <c r="K19" s="1632">
        <v>58112</v>
      </c>
      <c r="L19" s="8"/>
      <c r="M19" s="8"/>
    </row>
    <row r="20" spans="1:13">
      <c r="A20" s="1623" t="s">
        <v>1079</v>
      </c>
      <c r="B20" s="15">
        <f>30000+2359</f>
        <v>32359</v>
      </c>
      <c r="C20" s="15">
        <v>32800</v>
      </c>
      <c r="D20" s="15">
        <v>32900</v>
      </c>
      <c r="E20" s="15">
        <v>33345</v>
      </c>
      <c r="F20" s="15">
        <v>34200</v>
      </c>
      <c r="G20" s="15">
        <v>42200</v>
      </c>
      <c r="H20" s="15">
        <v>43832</v>
      </c>
      <c r="I20" s="15">
        <v>44600</v>
      </c>
      <c r="J20" s="8">
        <v>48350</v>
      </c>
      <c r="K20" s="1495">
        <v>49830</v>
      </c>
      <c r="L20" s="8"/>
      <c r="M20" s="8"/>
    </row>
    <row r="21" spans="1:13">
      <c r="A21" s="1623" t="s">
        <v>1080</v>
      </c>
      <c r="B21" s="15">
        <v>40903</v>
      </c>
      <c r="C21" s="15">
        <v>40960</v>
      </c>
      <c r="D21" s="15">
        <v>41000</v>
      </c>
      <c r="E21" s="15">
        <v>41600</v>
      </c>
      <c r="F21" s="15">
        <v>41800</v>
      </c>
      <c r="G21" s="15">
        <v>48900</v>
      </c>
      <c r="H21" s="15">
        <v>49650</v>
      </c>
      <c r="I21" s="15">
        <v>50980</v>
      </c>
      <c r="J21" s="8">
        <v>52012</v>
      </c>
      <c r="K21" s="1495">
        <v>53814</v>
      </c>
      <c r="L21" s="8"/>
      <c r="M21" s="8"/>
    </row>
    <row r="22" spans="1:13">
      <c r="A22" s="1626" t="s">
        <v>1081</v>
      </c>
      <c r="B22" s="15">
        <v>6675</v>
      </c>
      <c r="C22" s="15">
        <v>6700</v>
      </c>
      <c r="D22" s="15">
        <v>36900</v>
      </c>
      <c r="E22" s="15">
        <v>37000</v>
      </c>
      <c r="F22" s="15">
        <v>38000</v>
      </c>
      <c r="G22" s="15">
        <v>51400</v>
      </c>
      <c r="H22" s="15">
        <v>52100</v>
      </c>
      <c r="I22" s="15">
        <v>52260</v>
      </c>
      <c r="J22" s="8">
        <v>52623</v>
      </c>
      <c r="K22" s="1495">
        <v>52840</v>
      </c>
      <c r="L22" s="8"/>
      <c r="M22" s="8"/>
    </row>
    <row r="23" spans="1:13">
      <c r="A23" s="1623" t="s">
        <v>1082</v>
      </c>
      <c r="B23" s="15">
        <f>6000+397</f>
        <v>6397</v>
      </c>
      <c r="C23" s="15">
        <v>7000</v>
      </c>
      <c r="D23" s="15">
        <v>7452</v>
      </c>
      <c r="E23" s="15">
        <v>8000</v>
      </c>
      <c r="F23" s="15">
        <v>9700</v>
      </c>
      <c r="G23" s="15">
        <v>12200</v>
      </c>
      <c r="H23" s="15">
        <v>13600</v>
      </c>
      <c r="I23" s="15">
        <v>14229</v>
      </c>
      <c r="J23" s="8">
        <v>19600</v>
      </c>
      <c r="K23" s="1495">
        <v>19960</v>
      </c>
      <c r="L23" s="8"/>
      <c r="M23" s="8"/>
    </row>
    <row r="24" spans="1:13">
      <c r="A24" s="1623" t="s">
        <v>1083</v>
      </c>
      <c r="B24" s="15">
        <f>5450+402</f>
        <v>5852</v>
      </c>
      <c r="C24" s="15">
        <v>6900</v>
      </c>
      <c r="D24" s="15">
        <v>6920</v>
      </c>
      <c r="E24" s="15">
        <v>7000</v>
      </c>
      <c r="F24" s="15">
        <v>7800</v>
      </c>
      <c r="G24" s="15">
        <v>11140</v>
      </c>
      <c r="H24" s="15">
        <v>12220</v>
      </c>
      <c r="I24" s="15">
        <v>13100</v>
      </c>
      <c r="J24" s="8">
        <v>13230</v>
      </c>
      <c r="K24" s="1495">
        <v>13818</v>
      </c>
      <c r="L24" s="8"/>
      <c r="M24" s="8"/>
    </row>
    <row r="25" spans="1:13">
      <c r="A25" s="1623" t="s">
        <v>1084</v>
      </c>
      <c r="B25" s="15">
        <v>6740</v>
      </c>
      <c r="C25" s="15">
        <v>6800</v>
      </c>
      <c r="D25" s="15">
        <v>6900</v>
      </c>
      <c r="E25" s="15">
        <v>6989</v>
      </c>
      <c r="F25" s="15">
        <v>7000</v>
      </c>
      <c r="G25" s="15">
        <v>9200</v>
      </c>
      <c r="H25" s="15">
        <v>10500</v>
      </c>
      <c r="I25" s="15">
        <v>11200</v>
      </c>
      <c r="J25" s="8">
        <v>11712</v>
      </c>
      <c r="K25" s="1495">
        <v>12314</v>
      </c>
      <c r="L25" s="8"/>
      <c r="M25" s="8"/>
    </row>
    <row r="26" spans="1:13">
      <c r="A26" s="1623" t="s">
        <v>1085</v>
      </c>
      <c r="B26" s="15">
        <v>6403</v>
      </c>
      <c r="C26" s="15">
        <v>6536</v>
      </c>
      <c r="D26" s="15">
        <v>9500</v>
      </c>
      <c r="E26" s="15">
        <v>16000</v>
      </c>
      <c r="F26" s="15">
        <v>17300</v>
      </c>
      <c r="G26" s="15">
        <v>24250</v>
      </c>
      <c r="H26" s="15">
        <v>25600</v>
      </c>
      <c r="I26" s="15">
        <v>26400</v>
      </c>
      <c r="J26" s="8">
        <v>26400</v>
      </c>
      <c r="K26" s="1495">
        <v>28265</v>
      </c>
      <c r="L26" s="8"/>
      <c r="M26" s="8"/>
    </row>
    <row r="27" spans="1:13">
      <c r="A27" s="1623" t="s">
        <v>1086</v>
      </c>
      <c r="B27" s="15">
        <f>15600+593</f>
        <v>16193</v>
      </c>
      <c r="C27" s="15">
        <v>16200</v>
      </c>
      <c r="D27" s="15">
        <v>16820</v>
      </c>
      <c r="E27" s="15">
        <v>17000</v>
      </c>
      <c r="F27" s="15">
        <v>18000</v>
      </c>
      <c r="G27" s="15">
        <v>21360</v>
      </c>
      <c r="H27" s="15">
        <v>22300</v>
      </c>
      <c r="I27" s="15">
        <v>24800</v>
      </c>
      <c r="J27" s="8">
        <v>32432</v>
      </c>
      <c r="K27" s="1495">
        <v>33162</v>
      </c>
      <c r="L27" s="8"/>
      <c r="M27" s="8"/>
    </row>
    <row r="28" spans="1:13">
      <c r="A28" s="1623" t="s">
        <v>1087</v>
      </c>
      <c r="B28" s="15">
        <f>11000+814</f>
        <v>11814</v>
      </c>
      <c r="C28" s="15">
        <v>12000</v>
      </c>
      <c r="D28" s="15">
        <v>12000</v>
      </c>
      <c r="E28" s="15">
        <v>13000</v>
      </c>
      <c r="F28" s="15">
        <v>15200</v>
      </c>
      <c r="G28" s="15">
        <v>22000</v>
      </c>
      <c r="H28" s="15">
        <v>22800</v>
      </c>
      <c r="I28" s="15">
        <v>23612</v>
      </c>
      <c r="J28" s="8">
        <v>23661</v>
      </c>
      <c r="K28" s="1495">
        <v>23890</v>
      </c>
      <c r="L28" s="8"/>
      <c r="M28" s="8"/>
    </row>
    <row r="29" spans="1:13">
      <c r="A29" s="1623" t="s">
        <v>1088</v>
      </c>
      <c r="B29" s="15">
        <f>12200+1489</f>
        <v>13689</v>
      </c>
      <c r="C29" s="15">
        <v>14000</v>
      </c>
      <c r="D29" s="15">
        <v>14200</v>
      </c>
      <c r="E29" s="15">
        <v>15000</v>
      </c>
      <c r="F29" s="15">
        <v>15720</v>
      </c>
      <c r="G29" s="15">
        <v>15800</v>
      </c>
      <c r="H29" s="15">
        <v>26300</v>
      </c>
      <c r="I29" s="15">
        <v>27000</v>
      </c>
      <c r="J29" s="8">
        <v>29622</v>
      </c>
      <c r="K29" s="1495">
        <v>29918</v>
      </c>
      <c r="L29" s="8"/>
      <c r="M29" s="8"/>
    </row>
    <row r="30" spans="1:13">
      <c r="A30" s="1627" t="s">
        <v>1</v>
      </c>
      <c r="B30" s="1628">
        <f t="shared" ref="B30:K30" si="1">SUM(B19:B29)</f>
        <v>178897</v>
      </c>
      <c r="C30" s="1629">
        <f t="shared" si="1"/>
        <v>181796</v>
      </c>
      <c r="D30" s="1629">
        <f t="shared" si="1"/>
        <v>216572</v>
      </c>
      <c r="E30" s="1629">
        <f t="shared" si="1"/>
        <v>227934</v>
      </c>
      <c r="F30" s="1629">
        <f t="shared" si="1"/>
        <v>240220</v>
      </c>
      <c r="G30" s="1629">
        <f t="shared" si="1"/>
        <v>308750</v>
      </c>
      <c r="H30" s="1629">
        <f t="shared" si="1"/>
        <v>330102</v>
      </c>
      <c r="I30" s="1629">
        <f t="shared" si="1"/>
        <v>340681</v>
      </c>
      <c r="J30" s="1629">
        <f t="shared" si="1"/>
        <v>366758</v>
      </c>
      <c r="K30" s="1630">
        <f t="shared" si="1"/>
        <v>375923</v>
      </c>
    </row>
    <row r="31" spans="1:13">
      <c r="A31" s="1441" t="s">
        <v>1089</v>
      </c>
    </row>
    <row r="32" spans="1:13">
      <c r="A32" s="2" t="s">
        <v>1090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2:F254"/>
  <sheetViews>
    <sheetView tabSelected="1" workbookViewId="0">
      <selection activeCell="H26" sqref="H26"/>
    </sheetView>
  </sheetViews>
  <sheetFormatPr defaultColWidth="9.140625" defaultRowHeight="15"/>
  <cols>
    <col min="1" max="1" width="14.85546875" style="7" customWidth="1"/>
    <col min="2" max="2" width="18.5703125" style="1633" customWidth="1"/>
    <col min="3" max="3" width="18.28515625" style="1633" customWidth="1"/>
    <col min="4" max="4" width="19.42578125" style="1633" customWidth="1"/>
    <col min="5" max="5" width="17.42578125" style="7" customWidth="1"/>
    <col min="6" max="16384" width="9.140625" style="7"/>
  </cols>
  <sheetData>
    <row r="2" spans="1:5" ht="21">
      <c r="A2" s="1501" t="s">
        <v>1091</v>
      </c>
      <c r="B2" s="862"/>
      <c r="C2" s="862"/>
      <c r="D2" s="862"/>
      <c r="E2" s="862"/>
    </row>
    <row r="3" spans="1:5" ht="21">
      <c r="A3" s="1501" t="s">
        <v>1092</v>
      </c>
      <c r="B3" s="862"/>
      <c r="C3" s="862"/>
      <c r="D3" s="862"/>
      <c r="E3" s="862"/>
    </row>
    <row r="4" spans="1:5">
      <c r="A4" s="1502"/>
      <c r="B4" s="1503"/>
      <c r="C4" s="1503"/>
      <c r="D4" s="1503"/>
      <c r="E4" s="1503"/>
    </row>
    <row r="5" spans="1:5">
      <c r="A5" s="1402" t="s">
        <v>48</v>
      </c>
      <c r="B5" s="1504" t="s">
        <v>160</v>
      </c>
      <c r="C5" s="1505"/>
      <c r="D5" s="1505"/>
      <c r="E5" s="1505"/>
    </row>
    <row r="6" spans="1:5">
      <c r="A6" s="1634">
        <v>5.0999999999999996</v>
      </c>
      <c r="B6" s="1635" t="s">
        <v>1093</v>
      </c>
      <c r="C6" s="1635"/>
      <c r="D6" s="1635"/>
    </row>
    <row r="7" spans="1:5">
      <c r="A7" s="1634">
        <v>5.2</v>
      </c>
      <c r="B7" s="1635" t="s">
        <v>1094</v>
      </c>
      <c r="C7" s="1635"/>
      <c r="D7" s="1635"/>
    </row>
    <row r="8" spans="1:5">
      <c r="A8" s="1634">
        <v>5.3</v>
      </c>
      <c r="B8" s="1270" t="s">
        <v>1095</v>
      </c>
      <c r="C8" s="1270"/>
      <c r="D8" s="1270"/>
      <c r="E8" s="1270"/>
    </row>
    <row r="9" spans="1:5">
      <c r="A9" s="1634">
        <v>5.4</v>
      </c>
      <c r="B9" s="1635" t="s">
        <v>1096</v>
      </c>
      <c r="C9" s="1635"/>
      <c r="D9" s="1635"/>
    </row>
    <row r="10" spans="1:5">
      <c r="A10" s="1634">
        <v>5.5</v>
      </c>
      <c r="B10" s="1635" t="s">
        <v>1097</v>
      </c>
      <c r="C10" s="1635"/>
      <c r="D10" s="1635"/>
    </row>
    <row r="11" spans="1:5">
      <c r="A11" s="1634">
        <v>5.6</v>
      </c>
      <c r="B11" s="1635" t="s">
        <v>1098</v>
      </c>
      <c r="C11" s="1635"/>
      <c r="D11" s="1635"/>
    </row>
    <row r="12" spans="1:5">
      <c r="A12" s="1634">
        <v>5.7</v>
      </c>
      <c r="B12" s="1635" t="s">
        <v>1099</v>
      </c>
      <c r="C12" s="1635"/>
      <c r="D12" s="1635"/>
    </row>
    <row r="13" spans="1:5">
      <c r="A13" s="1634">
        <v>5.8</v>
      </c>
      <c r="B13" s="1635" t="s">
        <v>1100</v>
      </c>
      <c r="C13" s="1635"/>
      <c r="D13" s="1635"/>
    </row>
    <row r="14" spans="1:5">
      <c r="A14" s="1634">
        <v>5.9</v>
      </c>
      <c r="B14" s="1270" t="s">
        <v>1101</v>
      </c>
      <c r="C14" s="1270"/>
      <c r="D14" s="1270"/>
      <c r="E14" s="1270"/>
    </row>
    <row r="15" spans="1:5">
      <c r="A15" s="1634">
        <v>5.0999999999999996</v>
      </c>
      <c r="B15" s="1270" t="s">
        <v>1102</v>
      </c>
      <c r="C15" s="1270"/>
      <c r="D15" s="1270"/>
      <c r="E15" s="1270"/>
    </row>
    <row r="16" spans="1:5">
      <c r="A16" s="1268">
        <v>5.1100000000000003</v>
      </c>
      <c r="B16" s="1270" t="s">
        <v>1103</v>
      </c>
      <c r="C16" s="1270"/>
      <c r="D16" s="1270"/>
      <c r="E16" s="1270"/>
    </row>
    <row r="17" spans="1:5">
      <c r="A17" s="1268">
        <v>5.12</v>
      </c>
      <c r="B17" s="1270" t="s">
        <v>1104</v>
      </c>
      <c r="C17" s="1270"/>
      <c r="D17" s="1270"/>
      <c r="E17" s="1270"/>
    </row>
    <row r="18" spans="1:5">
      <c r="A18" s="1268">
        <v>5.13</v>
      </c>
      <c r="B18" s="1270" t="s">
        <v>1105</v>
      </c>
      <c r="C18" s="1270"/>
      <c r="D18" s="1270"/>
      <c r="E18" s="1270"/>
    </row>
    <row r="19" spans="1:5">
      <c r="A19" s="1268">
        <v>5.14</v>
      </c>
      <c r="B19" s="1270" t="s">
        <v>1106</v>
      </c>
      <c r="C19" s="1270"/>
      <c r="D19" s="1270"/>
      <c r="E19" s="1270"/>
    </row>
    <row r="20" spans="1:5">
      <c r="A20" s="1268">
        <v>5.15</v>
      </c>
      <c r="B20" s="1270" t="s">
        <v>1107</v>
      </c>
      <c r="C20" s="1270"/>
      <c r="D20" s="1270"/>
      <c r="E20" s="1270"/>
    </row>
    <row r="21" spans="1:5">
      <c r="A21" s="1268">
        <v>5.16</v>
      </c>
      <c r="B21" s="1270" t="s">
        <v>1108</v>
      </c>
      <c r="C21" s="1270"/>
      <c r="D21" s="1270"/>
      <c r="E21" s="1270"/>
    </row>
    <row r="22" spans="1:5">
      <c r="A22" s="1268">
        <v>5.17</v>
      </c>
      <c r="B22" s="1270" t="s">
        <v>1109</v>
      </c>
      <c r="C22" s="1270"/>
      <c r="D22" s="1270"/>
      <c r="E22" s="1270"/>
    </row>
    <row r="23" spans="1:5">
      <c r="A23" s="1268">
        <v>5.18</v>
      </c>
      <c r="B23" s="1270" t="s">
        <v>1110</v>
      </c>
      <c r="C23" s="1270"/>
      <c r="D23" s="1270"/>
      <c r="E23" s="1270"/>
    </row>
    <row r="24" spans="1:5">
      <c r="A24" s="1268">
        <v>5.19</v>
      </c>
      <c r="B24" s="1270" t="s">
        <v>1111</v>
      </c>
      <c r="C24" s="1270"/>
      <c r="D24" s="1270"/>
      <c r="E24" s="1270"/>
    </row>
    <row r="25" spans="1:5">
      <c r="A25" s="1268">
        <v>5.2</v>
      </c>
      <c r="B25" s="1270" t="s">
        <v>1112</v>
      </c>
      <c r="C25" s="1270"/>
      <c r="D25" s="1270"/>
      <c r="E25" s="1270"/>
    </row>
    <row r="26" spans="1:5">
      <c r="A26" s="1268">
        <v>5.21</v>
      </c>
      <c r="B26" s="1270" t="s">
        <v>1113</v>
      </c>
      <c r="C26" s="1270"/>
      <c r="D26" s="1270"/>
      <c r="E26" s="1270"/>
    </row>
    <row r="27" spans="1:5">
      <c r="A27" s="1268">
        <v>5.22</v>
      </c>
      <c r="B27" s="1270" t="s">
        <v>1114</v>
      </c>
      <c r="C27" s="1270"/>
      <c r="D27" s="1270"/>
      <c r="E27" s="1270"/>
    </row>
    <row r="28" spans="1:5">
      <c r="A28" s="1268">
        <v>5.23</v>
      </c>
      <c r="B28" s="1270" t="s">
        <v>1115</v>
      </c>
      <c r="C28" s="1270"/>
      <c r="D28" s="1270"/>
      <c r="E28" s="1270"/>
    </row>
    <row r="29" spans="1:5">
      <c r="A29" s="1268">
        <v>5.24</v>
      </c>
      <c r="B29" s="1270" t="s">
        <v>1116</v>
      </c>
      <c r="C29" s="1270"/>
      <c r="D29" s="1270"/>
      <c r="E29" s="1270"/>
    </row>
    <row r="30" spans="1:5">
      <c r="A30" s="1268">
        <v>5.25</v>
      </c>
      <c r="B30" s="1270" t="s">
        <v>1117</v>
      </c>
      <c r="C30" s="1270"/>
      <c r="D30" s="1270"/>
      <c r="E30" s="1270"/>
    </row>
    <row r="31" spans="1:5">
      <c r="A31" s="1636">
        <v>5.26</v>
      </c>
      <c r="B31" s="1637" t="s">
        <v>1118</v>
      </c>
      <c r="C31" s="1637"/>
      <c r="D31" s="1637"/>
      <c r="E31" s="1637"/>
    </row>
    <row r="32" spans="1:5">
      <c r="A32" s="871"/>
      <c r="B32" s="1500"/>
      <c r="C32" s="7"/>
      <c r="D32" s="7"/>
      <c r="E32" s="3"/>
    </row>
    <row r="33" spans="1:5">
      <c r="A33" s="1499"/>
      <c r="B33" s="1500"/>
      <c r="C33" s="7"/>
      <c r="D33" s="7"/>
      <c r="E33" s="3"/>
    </row>
    <row r="34" spans="1:5" s="12" customFormat="1">
      <c r="A34" s="992" t="s">
        <v>1119</v>
      </c>
      <c r="B34" s="1638"/>
      <c r="C34" s="1638"/>
      <c r="D34" s="1638"/>
    </row>
    <row r="35" spans="1:5">
      <c r="A35" s="2" t="s">
        <v>3</v>
      </c>
    </row>
    <row r="36" spans="1:5">
      <c r="A36" s="1422" t="s">
        <v>0</v>
      </c>
      <c r="B36" s="1639" t="s">
        <v>1</v>
      </c>
      <c r="C36" s="1639" t="s">
        <v>773</v>
      </c>
      <c r="D36" s="1639" t="s">
        <v>774</v>
      </c>
    </row>
    <row r="37" spans="1:5">
      <c r="A37" s="1422">
        <v>1977</v>
      </c>
      <c r="B37" s="1640">
        <v>13475</v>
      </c>
      <c r="C37" s="1641">
        <v>2795</v>
      </c>
      <c r="D37" s="1642">
        <v>10680</v>
      </c>
    </row>
    <row r="38" spans="1:5">
      <c r="A38" s="1422">
        <v>1978</v>
      </c>
      <c r="B38" s="1640">
        <v>16122</v>
      </c>
      <c r="C38" s="1641">
        <v>3147</v>
      </c>
      <c r="D38" s="1643">
        <v>12975</v>
      </c>
    </row>
    <row r="39" spans="1:5">
      <c r="A39" s="1422">
        <v>1979</v>
      </c>
      <c r="B39" s="1640">
        <v>18635</v>
      </c>
      <c r="C39" s="1640">
        <v>3431</v>
      </c>
      <c r="D39" s="1644">
        <v>15204</v>
      </c>
    </row>
    <row r="40" spans="1:5">
      <c r="A40" s="1422">
        <v>1980</v>
      </c>
      <c r="B40" s="1640">
        <v>21287</v>
      </c>
      <c r="C40" s="1640">
        <v>3739</v>
      </c>
      <c r="D40" s="1644">
        <v>17548</v>
      </c>
    </row>
    <row r="41" spans="1:5">
      <c r="A41" s="1422">
        <v>1981</v>
      </c>
      <c r="B41" s="1640">
        <v>23388</v>
      </c>
      <c r="C41" s="1640">
        <v>3922</v>
      </c>
      <c r="D41" s="1644">
        <v>19466</v>
      </c>
    </row>
    <row r="42" spans="1:5">
      <c r="A42" s="1422">
        <v>1982</v>
      </c>
      <c r="B42" s="1640">
        <v>25344</v>
      </c>
      <c r="C42" s="1640">
        <v>4105</v>
      </c>
      <c r="D42" s="1644">
        <v>21239</v>
      </c>
    </row>
    <row r="43" spans="1:5">
      <c r="A43" s="1422">
        <v>1983</v>
      </c>
      <c r="B43" s="1640">
        <v>26169</v>
      </c>
      <c r="C43" s="1640">
        <v>4507</v>
      </c>
      <c r="D43" s="1644">
        <v>21662</v>
      </c>
    </row>
    <row r="44" spans="1:5">
      <c r="A44" s="1422">
        <v>1984</v>
      </c>
      <c r="B44" s="1640">
        <v>26929</v>
      </c>
      <c r="C44" s="1640">
        <v>4974</v>
      </c>
      <c r="D44" s="1644">
        <v>21955</v>
      </c>
    </row>
    <row r="45" spans="1:5">
      <c r="A45" s="1422">
        <v>1985</v>
      </c>
      <c r="B45" s="1640">
        <v>28548</v>
      </c>
      <c r="C45" s="1640">
        <v>5198</v>
      </c>
      <c r="D45" s="1644">
        <v>23350</v>
      </c>
    </row>
    <row r="46" spans="1:5">
      <c r="A46" s="1422">
        <v>1986</v>
      </c>
      <c r="B46" s="1640">
        <v>29450</v>
      </c>
      <c r="C46" s="1640">
        <v>5518</v>
      </c>
      <c r="D46" s="1644">
        <v>23932</v>
      </c>
    </row>
    <row r="47" spans="1:5">
      <c r="A47" s="1422">
        <v>1987</v>
      </c>
      <c r="B47" s="1640">
        <v>28856</v>
      </c>
      <c r="C47" s="1640">
        <v>5385</v>
      </c>
      <c r="D47" s="1644">
        <v>23471</v>
      </c>
    </row>
    <row r="48" spans="1:5">
      <c r="A48" s="1422">
        <v>1988</v>
      </c>
      <c r="B48" s="1640">
        <v>29127</v>
      </c>
      <c r="C48" s="1640">
        <v>5405</v>
      </c>
      <c r="D48" s="1644">
        <v>23722</v>
      </c>
    </row>
    <row r="49" spans="1:4">
      <c r="A49" s="1422">
        <v>1989</v>
      </c>
      <c r="B49" s="1640">
        <v>30377</v>
      </c>
      <c r="C49" s="1640">
        <v>5697</v>
      </c>
      <c r="D49" s="1644">
        <v>24680</v>
      </c>
    </row>
    <row r="50" spans="1:4">
      <c r="A50" s="1422">
        <v>1990</v>
      </c>
      <c r="B50" s="1640">
        <v>31380</v>
      </c>
      <c r="C50" s="1640">
        <v>5970</v>
      </c>
      <c r="D50" s="1644">
        <v>25410</v>
      </c>
    </row>
    <row r="51" spans="1:4">
      <c r="A51" s="1422">
        <v>1991</v>
      </c>
      <c r="B51" s="1640">
        <v>32244</v>
      </c>
      <c r="C51" s="1640">
        <v>6138</v>
      </c>
      <c r="D51" s="1644">
        <v>26106</v>
      </c>
    </row>
    <row r="52" spans="1:4">
      <c r="A52" s="1422">
        <v>1992</v>
      </c>
      <c r="B52" s="1640">
        <v>32958</v>
      </c>
      <c r="C52" s="1640">
        <v>6118</v>
      </c>
      <c r="D52" s="1644">
        <v>26840</v>
      </c>
    </row>
    <row r="53" spans="1:4">
      <c r="A53" s="1422">
        <v>1993</v>
      </c>
      <c r="B53" s="1640">
        <v>34522</v>
      </c>
      <c r="C53" s="1640">
        <v>6291</v>
      </c>
      <c r="D53" s="1644">
        <v>28231</v>
      </c>
    </row>
    <row r="54" spans="1:4">
      <c r="A54" s="1422">
        <v>1994</v>
      </c>
      <c r="B54" s="1640">
        <v>36971</v>
      </c>
      <c r="C54" s="1640">
        <v>6639</v>
      </c>
      <c r="D54" s="1644">
        <v>30332</v>
      </c>
    </row>
    <row r="55" spans="1:4">
      <c r="A55" s="1422">
        <v>1995</v>
      </c>
      <c r="B55" s="1640">
        <v>39208</v>
      </c>
      <c r="C55" s="1640">
        <v>6887</v>
      </c>
      <c r="D55" s="1644">
        <v>32321</v>
      </c>
    </row>
    <row r="56" spans="1:4">
      <c r="A56" s="1422">
        <v>1996</v>
      </c>
      <c r="B56" s="1640">
        <v>40403</v>
      </c>
      <c r="C56" s="1640">
        <v>6875</v>
      </c>
      <c r="D56" s="1644">
        <v>33528</v>
      </c>
    </row>
    <row r="57" spans="1:4">
      <c r="A57" s="1422">
        <v>1997</v>
      </c>
      <c r="B57" s="1640">
        <v>41233</v>
      </c>
      <c r="C57" s="1640">
        <v>6891</v>
      </c>
      <c r="D57" s="1644">
        <v>34342</v>
      </c>
    </row>
    <row r="58" spans="1:4">
      <c r="A58" s="1422">
        <v>1998</v>
      </c>
      <c r="B58" s="1640">
        <v>41725</v>
      </c>
      <c r="C58" s="1641">
        <v>7089</v>
      </c>
      <c r="D58" s="1643">
        <v>34636</v>
      </c>
    </row>
    <row r="59" spans="1:4">
      <c r="A59" s="1422">
        <v>1999</v>
      </c>
      <c r="B59" s="1640">
        <v>33179</v>
      </c>
      <c r="C59" s="1641">
        <v>5734</v>
      </c>
      <c r="D59" s="1643">
        <v>27445</v>
      </c>
    </row>
    <row r="60" spans="1:4">
      <c r="A60" s="1422">
        <v>2000</v>
      </c>
      <c r="B60" s="1640">
        <v>34267</v>
      </c>
      <c r="C60" s="1640">
        <v>6186</v>
      </c>
      <c r="D60" s="1644">
        <v>28081</v>
      </c>
    </row>
    <row r="61" spans="1:4">
      <c r="A61" s="1422">
        <v>2001</v>
      </c>
      <c r="B61" s="1640">
        <v>35628</v>
      </c>
      <c r="C61" s="1640">
        <v>6926</v>
      </c>
      <c r="D61" s="1644">
        <v>28702</v>
      </c>
    </row>
    <row r="62" spans="1:4">
      <c r="A62" s="1422">
        <v>2002</v>
      </c>
      <c r="B62" s="1640">
        <v>36276</v>
      </c>
      <c r="C62" s="1640">
        <v>7657</v>
      </c>
      <c r="D62" s="1644">
        <v>28619</v>
      </c>
    </row>
    <row r="63" spans="1:4">
      <c r="A63" s="1422">
        <v>2003</v>
      </c>
      <c r="B63" s="1640">
        <v>32562</v>
      </c>
      <c r="C63" s="1640">
        <v>7976</v>
      </c>
      <c r="D63" s="1644">
        <v>24586</v>
      </c>
    </row>
    <row r="64" spans="1:4">
      <c r="A64" s="1422">
        <v>2004</v>
      </c>
      <c r="B64" s="1645">
        <v>28550</v>
      </c>
      <c r="C64" s="1645">
        <v>7920</v>
      </c>
      <c r="D64" s="1644">
        <v>20630</v>
      </c>
    </row>
    <row r="65" spans="1:5">
      <c r="A65" s="1422">
        <v>2005</v>
      </c>
      <c r="B65" s="1646">
        <v>26072</v>
      </c>
      <c r="C65" s="1647">
        <v>7907</v>
      </c>
      <c r="D65" s="1648">
        <v>18165</v>
      </c>
    </row>
    <row r="66" spans="1:5">
      <c r="A66" s="1459"/>
      <c r="B66" s="1460" t="s">
        <v>1120</v>
      </c>
      <c r="C66" s="1460"/>
      <c r="D66" s="1460"/>
    </row>
    <row r="67" spans="1:5">
      <c r="A67" s="1422"/>
      <c r="B67" s="1649">
        <v>93</v>
      </c>
      <c r="C67" s="1649">
        <v>183</v>
      </c>
      <c r="D67" s="1649">
        <v>70</v>
      </c>
    </row>
    <row r="68" spans="1:5">
      <c r="A68" s="1441" t="s">
        <v>425</v>
      </c>
    </row>
    <row r="69" spans="1:5">
      <c r="A69" s="2" t="s">
        <v>1121</v>
      </c>
    </row>
    <row r="70" spans="1:5">
      <c r="A70" s="2" t="s">
        <v>1122</v>
      </c>
    </row>
    <row r="72" spans="1:5" s="12" customFormat="1">
      <c r="A72" s="14" t="s">
        <v>1123</v>
      </c>
      <c r="B72" s="1638"/>
      <c r="C72" s="1638"/>
      <c r="D72" s="1638"/>
    </row>
    <row r="73" spans="1:5">
      <c r="A73" s="7" t="s">
        <v>3</v>
      </c>
    </row>
    <row r="74" spans="1:5" ht="30">
      <c r="A74" s="1650" t="s">
        <v>0</v>
      </c>
      <c r="B74" s="1651" t="s">
        <v>1</v>
      </c>
      <c r="C74" s="1651" t="s">
        <v>766</v>
      </c>
      <c r="D74" s="1651" t="s">
        <v>767</v>
      </c>
      <c r="E74" s="1651" t="s">
        <v>841</v>
      </c>
    </row>
    <row r="75" spans="1:5">
      <c r="A75" s="1652" t="s">
        <v>1</v>
      </c>
      <c r="B75" s="1653"/>
      <c r="C75" s="1653"/>
      <c r="D75" s="1653"/>
      <c r="E75" s="1654"/>
    </row>
    <row r="76" spans="1:5">
      <c r="A76" s="1655">
        <v>1975</v>
      </c>
      <c r="B76" s="1656">
        <v>124274</v>
      </c>
      <c r="C76" s="1657">
        <v>120389</v>
      </c>
      <c r="D76" s="1643">
        <v>3885</v>
      </c>
      <c r="E76" s="1658">
        <v>27758</v>
      </c>
    </row>
    <row r="77" spans="1:5">
      <c r="A77" s="1454">
        <v>1980</v>
      </c>
      <c r="B77" s="1656">
        <v>273801</v>
      </c>
      <c r="C77" s="1657">
        <v>261766</v>
      </c>
      <c r="D77" s="1643">
        <v>12035</v>
      </c>
      <c r="E77" s="1658">
        <v>29570</v>
      </c>
    </row>
    <row r="78" spans="1:5">
      <c r="A78" s="1454">
        <v>1985</v>
      </c>
      <c r="B78" s="1656">
        <v>297406</v>
      </c>
      <c r="C78" s="1657">
        <v>272081</v>
      </c>
      <c r="D78" s="1643">
        <v>25325</v>
      </c>
      <c r="E78" s="1658">
        <v>31397</v>
      </c>
    </row>
    <row r="79" spans="1:5">
      <c r="A79" s="1454">
        <v>1995</v>
      </c>
      <c r="B79" s="1656">
        <v>532881</v>
      </c>
      <c r="C79" s="1657">
        <v>484098</v>
      </c>
      <c r="D79" s="1643">
        <v>48783</v>
      </c>
      <c r="E79" s="1658">
        <v>35049</v>
      </c>
    </row>
    <row r="80" spans="1:5">
      <c r="A80" s="1454">
        <v>2001</v>
      </c>
      <c r="B80" s="1656">
        <v>676547</v>
      </c>
      <c r="C80" s="1657">
        <v>592587</v>
      </c>
      <c r="D80" s="1643">
        <v>83960</v>
      </c>
      <c r="E80" s="1658">
        <v>37193</v>
      </c>
    </row>
    <row r="81" spans="1:5">
      <c r="A81" s="1454">
        <v>2005</v>
      </c>
      <c r="B81" s="1646">
        <v>815311</v>
      </c>
      <c r="C81" s="1647">
        <v>697544</v>
      </c>
      <c r="D81" s="1648">
        <v>117767</v>
      </c>
      <c r="E81" s="1658">
        <v>38691</v>
      </c>
    </row>
    <row r="82" spans="1:5">
      <c r="A82" s="1652" t="s">
        <v>773</v>
      </c>
      <c r="B82" s="1653"/>
      <c r="C82" s="1653"/>
      <c r="D82" s="1654"/>
      <c r="E82" s="1659"/>
    </row>
    <row r="83" spans="1:5">
      <c r="A83" s="1655">
        <v>1975</v>
      </c>
      <c r="B83" s="1660">
        <v>12397</v>
      </c>
      <c r="C83" s="1661">
        <v>12130</v>
      </c>
      <c r="D83" s="1642">
        <v>267</v>
      </c>
      <c r="E83" s="1658">
        <v>27758</v>
      </c>
    </row>
    <row r="84" spans="1:5">
      <c r="A84" s="1454">
        <v>1980</v>
      </c>
      <c r="B84" s="1662">
        <v>17075</v>
      </c>
      <c r="C84" s="1657">
        <v>16631</v>
      </c>
      <c r="D84" s="1643">
        <v>444</v>
      </c>
      <c r="E84" s="1658">
        <v>29570</v>
      </c>
    </row>
    <row r="85" spans="1:5">
      <c r="A85" s="1454">
        <v>1985</v>
      </c>
      <c r="B85" s="1662">
        <v>22358</v>
      </c>
      <c r="C85" s="1657">
        <v>21413</v>
      </c>
      <c r="D85" s="1643">
        <v>945</v>
      </c>
      <c r="E85" s="1658">
        <v>31397</v>
      </c>
    </row>
    <row r="86" spans="1:5">
      <c r="A86" s="1454">
        <v>1995</v>
      </c>
      <c r="B86" s="1662">
        <v>43183</v>
      </c>
      <c r="C86" s="1657">
        <v>38661</v>
      </c>
      <c r="D86" s="1643">
        <v>4522</v>
      </c>
      <c r="E86" s="1658">
        <v>35049</v>
      </c>
    </row>
    <row r="87" spans="1:5">
      <c r="A87" s="1454">
        <v>2001</v>
      </c>
      <c r="B87" s="1662">
        <v>71651</v>
      </c>
      <c r="C87" s="1657">
        <v>58395</v>
      </c>
      <c r="D87" s="1643">
        <v>13256</v>
      </c>
      <c r="E87" s="1658">
        <v>37193</v>
      </c>
    </row>
    <row r="88" spans="1:5">
      <c r="A88" s="1454">
        <v>2005</v>
      </c>
      <c r="B88" s="1646">
        <v>85838</v>
      </c>
      <c r="C88" s="1647">
        <v>68551</v>
      </c>
      <c r="D88" s="1648">
        <v>17287</v>
      </c>
      <c r="E88" s="1658">
        <v>38691</v>
      </c>
    </row>
    <row r="89" spans="1:5">
      <c r="A89" s="1652" t="s">
        <v>774</v>
      </c>
      <c r="B89" s="1653"/>
      <c r="C89" s="1653"/>
      <c r="D89" s="1654"/>
      <c r="E89" s="1659"/>
    </row>
    <row r="90" spans="1:5">
      <c r="A90" s="1655">
        <v>1975</v>
      </c>
      <c r="B90" s="1660">
        <v>111877</v>
      </c>
      <c r="C90" s="1661">
        <v>108259</v>
      </c>
      <c r="D90" s="1642">
        <v>3618</v>
      </c>
      <c r="E90" s="1658">
        <v>27758</v>
      </c>
    </row>
    <row r="91" spans="1:5">
      <c r="A91" s="1454">
        <v>1980</v>
      </c>
      <c r="B91" s="1662">
        <v>256726</v>
      </c>
      <c r="C91" s="1657">
        <v>245135</v>
      </c>
      <c r="D91" s="1643">
        <v>11591</v>
      </c>
      <c r="E91" s="1658">
        <v>29570</v>
      </c>
    </row>
    <row r="92" spans="1:5">
      <c r="A92" s="1454">
        <v>1985</v>
      </c>
      <c r="B92" s="1662">
        <v>275048</v>
      </c>
      <c r="C92" s="1657">
        <v>250668</v>
      </c>
      <c r="D92" s="1643">
        <v>24380</v>
      </c>
      <c r="E92" s="1658">
        <v>31397</v>
      </c>
    </row>
    <row r="93" spans="1:5">
      <c r="A93" s="1454">
        <v>1995</v>
      </c>
      <c r="B93" s="1662">
        <v>489698</v>
      </c>
      <c r="C93" s="1657">
        <v>445437</v>
      </c>
      <c r="D93" s="1643">
        <v>44261</v>
      </c>
      <c r="E93" s="1658">
        <v>35049</v>
      </c>
    </row>
    <row r="94" spans="1:5">
      <c r="A94" s="1454">
        <v>2001</v>
      </c>
      <c r="B94" s="1662">
        <v>604896</v>
      </c>
      <c r="C94" s="1657">
        <v>534192</v>
      </c>
      <c r="D94" s="1643">
        <v>70704</v>
      </c>
      <c r="E94" s="1658">
        <v>37193</v>
      </c>
    </row>
    <row r="95" spans="1:5">
      <c r="A95" s="1454">
        <v>2005</v>
      </c>
      <c r="B95" s="1646">
        <v>729473</v>
      </c>
      <c r="C95" s="1647">
        <v>628993</v>
      </c>
      <c r="D95" s="1648">
        <v>100480</v>
      </c>
      <c r="E95" s="1663">
        <v>38691</v>
      </c>
    </row>
    <row r="96" spans="1:5">
      <c r="A96" s="7" t="s">
        <v>864</v>
      </c>
    </row>
    <row r="97" spans="1:5">
      <c r="A97" s="7" t="s">
        <v>1124</v>
      </c>
    </row>
    <row r="98" spans="1:5">
      <c r="A98" s="7" t="s">
        <v>1125</v>
      </c>
    </row>
    <row r="99" spans="1:5">
      <c r="A99" s="1664"/>
      <c r="B99" s="1664"/>
      <c r="C99" s="1664"/>
      <c r="D99" s="1664"/>
      <c r="E99" s="1664"/>
    </row>
    <row r="100" spans="1:5" s="12" customFormat="1">
      <c r="A100" s="1665" t="s">
        <v>1126</v>
      </c>
      <c r="B100" s="1665"/>
      <c r="C100" s="1665"/>
      <c r="D100" s="1665"/>
      <c r="E100" s="1666"/>
    </row>
    <row r="101" spans="1:5">
      <c r="A101" s="7" t="s">
        <v>2</v>
      </c>
      <c r="B101" s="1667"/>
      <c r="C101" s="1638"/>
      <c r="D101" s="1638"/>
    </row>
    <row r="102" spans="1:5" ht="30">
      <c r="A102" s="1668" t="s">
        <v>844</v>
      </c>
      <c r="B102" s="1669" t="s">
        <v>1</v>
      </c>
      <c r="C102" s="1669" t="s">
        <v>766</v>
      </c>
      <c r="D102" s="1669" t="s">
        <v>767</v>
      </c>
    </row>
    <row r="103" spans="1:5">
      <c r="A103" s="1652" t="s">
        <v>1</v>
      </c>
      <c r="B103" s="1670"/>
      <c r="C103" s="1670"/>
      <c r="D103" s="1671"/>
    </row>
    <row r="104" spans="1:5">
      <c r="A104" s="1422" t="s">
        <v>845</v>
      </c>
      <c r="B104" s="1672">
        <v>0.17247392335155109</v>
      </c>
      <c r="C104" s="1673">
        <v>0.16936289299372231</v>
      </c>
      <c r="D104" s="1673">
        <v>0.25578594691018175</v>
      </c>
    </row>
    <row r="105" spans="1:5">
      <c r="A105" s="1422" t="s">
        <v>846</v>
      </c>
      <c r="B105" s="1672">
        <v>1.6658453358064707E-2</v>
      </c>
      <c r="C105" s="1674">
        <v>7.7511926859499258E-3</v>
      </c>
      <c r="D105" s="1674">
        <v>0.1602456056463355</v>
      </c>
    </row>
    <row r="106" spans="1:5">
      <c r="A106" s="1422" t="s">
        <v>847</v>
      </c>
      <c r="B106" s="1672">
        <v>6.0020294762454185E-2</v>
      </c>
      <c r="C106" s="1674">
        <v>5.9277635973646658E-2</v>
      </c>
      <c r="D106" s="1674">
        <v>6.7717381098924667E-2</v>
      </c>
    </row>
    <row r="107" spans="1:5">
      <c r="A107" s="1422" t="s">
        <v>848</v>
      </c>
      <c r="B107" s="1672">
        <v>4.1474542334778652E-2</v>
      </c>
      <c r="C107" s="1674">
        <v>3.5024191640667945E-2</v>
      </c>
      <c r="D107" s="1674">
        <v>9.6841460964236736E-2</v>
      </c>
    </row>
    <row r="108" spans="1:5">
      <c r="A108" s="1422" t="s">
        <v>849</v>
      </c>
      <c r="B108" s="1672">
        <v>4.6507841223135671E-2</v>
      </c>
      <c r="C108" s="1675">
        <v>4.0532739915629445E-2</v>
      </c>
      <c r="D108" s="1675">
        <v>8.5940079255731439E-2</v>
      </c>
    </row>
    <row r="109" spans="1:5">
      <c r="A109" s="1652" t="s">
        <v>773</v>
      </c>
      <c r="B109" s="1653"/>
      <c r="C109" s="1653"/>
      <c r="D109" s="1654"/>
      <c r="E109" s="1676"/>
    </row>
    <row r="110" spans="1:5">
      <c r="A110" s="1677" t="s">
        <v>845</v>
      </c>
      <c r="B110" s="1672">
        <v>6.6616588267880417E-2</v>
      </c>
      <c r="C110" s="1673">
        <v>6.5634257397330975E-2</v>
      </c>
      <c r="D110" s="1673">
        <v>0.10787628447614872</v>
      </c>
      <c r="E110" s="1676"/>
    </row>
    <row r="111" spans="1:5">
      <c r="A111" s="1422" t="s">
        <v>846</v>
      </c>
      <c r="B111" s="1672">
        <v>5.5331293370304291E-2</v>
      </c>
      <c r="C111" s="1674">
        <v>5.1787003767418849E-2</v>
      </c>
      <c r="D111" s="1674">
        <v>0.16288815068448614</v>
      </c>
      <c r="E111" s="1676"/>
    </row>
    <row r="112" spans="1:5">
      <c r="A112" s="1422" t="s">
        <v>847</v>
      </c>
      <c r="B112" s="1672">
        <v>6.8002648717527148E-2</v>
      </c>
      <c r="C112" s="1674">
        <v>6.082929486049804E-2</v>
      </c>
      <c r="D112" s="1674">
        <v>0.16937186524854786</v>
      </c>
      <c r="E112" s="1676"/>
    </row>
    <row r="113" spans="1:6">
      <c r="A113" s="1422" t="s">
        <v>848</v>
      </c>
      <c r="B113" s="1672">
        <v>9.0028722947816053E-2</v>
      </c>
      <c r="C113" s="1674">
        <v>7.2731114721667822E-2</v>
      </c>
      <c r="D113" s="1674">
        <v>0.20092867335357423</v>
      </c>
      <c r="E113" s="1676"/>
    </row>
    <row r="114" spans="1:6">
      <c r="A114" s="1422" t="s">
        <v>849</v>
      </c>
      <c r="B114" s="1672">
        <v>4.5001162725659238E-2</v>
      </c>
      <c r="C114" s="1675">
        <v>3.9843311283174199E-2</v>
      </c>
      <c r="D114" s="1675">
        <v>6.6830763367067947E-2</v>
      </c>
      <c r="E114" s="1676"/>
    </row>
    <row r="115" spans="1:6">
      <c r="A115" s="1652" t="s">
        <v>774</v>
      </c>
      <c r="B115" s="1653"/>
      <c r="C115" s="1653"/>
      <c r="D115" s="1654"/>
      <c r="E115" s="1676"/>
    </row>
    <row r="116" spans="1:6">
      <c r="A116" s="1677" t="s">
        <v>845</v>
      </c>
      <c r="B116" s="1672">
        <v>0.1821250237838612</v>
      </c>
      <c r="C116" s="1673">
        <v>0.17895589996396</v>
      </c>
      <c r="D116" s="1673">
        <v>0.26431711901658317</v>
      </c>
      <c r="E116" s="1676"/>
    </row>
    <row r="117" spans="1:6">
      <c r="A117" s="1422" t="s">
        <v>846</v>
      </c>
      <c r="B117" s="1672">
        <v>1.386743219491926E-2</v>
      </c>
      <c r="C117" s="1674">
        <v>4.4691251693633749E-3</v>
      </c>
      <c r="D117" s="1674">
        <v>0.16014390078989327</v>
      </c>
      <c r="E117" s="1676"/>
    </row>
    <row r="118" spans="1:6">
      <c r="A118" s="1422" t="s">
        <v>847</v>
      </c>
      <c r="B118" s="1672">
        <v>5.9347056748724425E-2</v>
      </c>
      <c r="C118" s="1674">
        <v>5.9144134040171492E-2</v>
      </c>
      <c r="D118" s="1674">
        <v>6.1413406291317418E-2</v>
      </c>
      <c r="E118" s="1676"/>
    </row>
    <row r="119" spans="1:6">
      <c r="A119" s="1422" t="s">
        <v>848</v>
      </c>
      <c r="B119" s="1672">
        <v>3.6621371860015239E-2</v>
      </c>
      <c r="C119" s="1674">
        <v>3.141638044987527E-2</v>
      </c>
      <c r="D119" s="1674">
        <v>8.3006859170516645E-2</v>
      </c>
      <c r="E119" s="1676"/>
    </row>
    <row r="120" spans="1:6">
      <c r="A120" s="1422" t="s">
        <v>849</v>
      </c>
      <c r="B120" s="1678">
        <v>4.668586455525392E-2</v>
      </c>
      <c r="C120" s="1675">
        <v>4.0608018632140697E-2</v>
      </c>
      <c r="D120" s="1675">
        <v>8.9408921445680578E-2</v>
      </c>
      <c r="E120" s="1676"/>
    </row>
    <row r="121" spans="1:6">
      <c r="A121" s="7" t="s">
        <v>891</v>
      </c>
    </row>
    <row r="123" spans="1:6">
      <c r="A123" s="1664"/>
      <c r="B123" s="1664"/>
      <c r="C123" s="1664"/>
      <c r="D123" s="1664"/>
      <c r="E123" s="1664"/>
    </row>
    <row r="124" spans="1:6">
      <c r="A124" s="1346" t="s">
        <v>1127</v>
      </c>
      <c r="B124" s="1277"/>
      <c r="C124" s="1277"/>
      <c r="D124" s="1277"/>
    </row>
    <row r="125" spans="1:6" s="12" customFormat="1" ht="24.75" customHeight="1">
      <c r="A125" s="1650" t="s">
        <v>0</v>
      </c>
      <c r="B125" s="1669" t="s">
        <v>1</v>
      </c>
      <c r="C125" s="1669" t="s">
        <v>766</v>
      </c>
      <c r="D125" s="1669" t="s">
        <v>767</v>
      </c>
      <c r="E125" s="7"/>
    </row>
    <row r="126" spans="1:6">
      <c r="A126" s="1652" t="s">
        <v>1</v>
      </c>
      <c r="B126" s="1670"/>
      <c r="C126" s="1670"/>
      <c r="D126" s="1671"/>
      <c r="F126" s="12"/>
    </row>
    <row r="127" spans="1:6" ht="18.75" customHeight="1">
      <c r="A127" s="1454">
        <v>1975</v>
      </c>
      <c r="B127" s="1679">
        <v>58.671841066606234</v>
      </c>
      <c r="C127" s="1680">
        <v>77.641269718427935</v>
      </c>
      <c r="D127" s="1681">
        <v>6.8453324875779682</v>
      </c>
      <c r="F127" s="1682"/>
    </row>
    <row r="128" spans="1:6" ht="15" customHeight="1">
      <c r="A128" s="1454">
        <v>1980</v>
      </c>
      <c r="B128" s="1683">
        <v>60.595819833218243</v>
      </c>
      <c r="C128" s="1684">
        <v>78.919345891319551</v>
      </c>
      <c r="D128" s="1685">
        <v>10.015812250332889</v>
      </c>
      <c r="E128" s="12"/>
      <c r="F128" s="1686"/>
    </row>
    <row r="129" spans="1:6" ht="15" customHeight="1">
      <c r="A129" s="1454">
        <v>1985</v>
      </c>
      <c r="B129" s="1683">
        <v>52.541887795122577</v>
      </c>
      <c r="C129" s="1684">
        <v>71.552624173905272</v>
      </c>
      <c r="D129" s="1685">
        <v>13.631494808459333</v>
      </c>
      <c r="E129" s="12"/>
      <c r="F129" s="1687"/>
    </row>
    <row r="130" spans="1:6">
      <c r="A130" s="1454">
        <v>1995</v>
      </c>
      <c r="B130" s="1683">
        <v>56.541317802396485</v>
      </c>
      <c r="C130" s="1684">
        <v>74.391465768412772</v>
      </c>
      <c r="D130" s="1685">
        <v>16.72259948786332</v>
      </c>
      <c r="E130" s="1682"/>
      <c r="F130" s="1688"/>
    </row>
    <row r="131" spans="1:6">
      <c r="A131" s="1454">
        <v>2001</v>
      </c>
      <c r="B131" s="1683">
        <v>57.81197927971192</v>
      </c>
      <c r="C131" s="1684">
        <v>75.027537710837578</v>
      </c>
      <c r="D131" s="1685">
        <v>22.069879188703251</v>
      </c>
      <c r="E131" s="1686"/>
      <c r="F131" s="1688"/>
    </row>
    <row r="132" spans="1:6">
      <c r="A132" s="1454">
        <v>2005</v>
      </c>
      <c r="B132" s="1689">
        <v>58.257972224048295</v>
      </c>
      <c r="C132" s="1690">
        <v>75.262566167537386</v>
      </c>
      <c r="D132" s="1691">
        <v>24.915268580616498</v>
      </c>
      <c r="E132" s="1687"/>
      <c r="F132" s="1687"/>
    </row>
    <row r="133" spans="1:6">
      <c r="A133" s="1652" t="s">
        <v>773</v>
      </c>
      <c r="B133" s="1653"/>
      <c r="C133" s="1653"/>
      <c r="D133" s="1654"/>
      <c r="E133" s="1688"/>
      <c r="F133" s="1688"/>
    </row>
    <row r="134" spans="1:6">
      <c r="A134" s="1655">
        <v>1975</v>
      </c>
      <c r="B134" s="1692">
        <v>22.586816310170171</v>
      </c>
      <c r="C134" s="1680">
        <v>41.487105821191598</v>
      </c>
      <c r="D134" s="1681">
        <v>1.0410168434185902</v>
      </c>
      <c r="E134" s="1688"/>
      <c r="F134" s="1688"/>
    </row>
    <row r="135" spans="1:6">
      <c r="A135" s="1454">
        <v>1980</v>
      </c>
      <c r="B135" s="1693">
        <v>18.806723059300378</v>
      </c>
      <c r="C135" s="1684">
        <v>34.65297022482445</v>
      </c>
      <c r="D135" s="1685">
        <v>1.0374074160611229</v>
      </c>
      <c r="E135" s="1687"/>
      <c r="F135" s="1687"/>
    </row>
    <row r="136" spans="1:6">
      <c r="A136" s="1454">
        <v>1985</v>
      </c>
      <c r="B136" s="1693">
        <v>16.441882013795944</v>
      </c>
      <c r="C136" s="1684">
        <v>30.600928903179707</v>
      </c>
      <c r="D136" s="1685">
        <v>1.4316663384186525</v>
      </c>
      <c r="E136" s="1688"/>
      <c r="F136" s="1688"/>
    </row>
    <row r="137" spans="1:6">
      <c r="A137" s="1454">
        <v>1995</v>
      </c>
      <c r="B137" s="1693">
        <v>19.397018331109884</v>
      </c>
      <c r="C137" s="1684">
        <v>34.10311824637234</v>
      </c>
      <c r="D137" s="1685">
        <v>4.1386758433856237</v>
      </c>
      <c r="E137" s="1688"/>
      <c r="F137" s="1688"/>
    </row>
    <row r="138" spans="1:6">
      <c r="A138" s="1454">
        <v>2001</v>
      </c>
      <c r="B138" s="1693">
        <v>24.193994975553093</v>
      </c>
      <c r="C138" s="1684">
        <v>39.196010256272565</v>
      </c>
      <c r="D138" s="1685">
        <v>9.0072705034993543</v>
      </c>
      <c r="E138" s="1687"/>
      <c r="F138" s="1688"/>
    </row>
    <row r="139" spans="1:6">
      <c r="A139" s="1454">
        <v>2005</v>
      </c>
      <c r="B139" s="1689">
        <v>24.505748307767853</v>
      </c>
      <c r="C139" s="1690">
        <v>38.745577246984617</v>
      </c>
      <c r="D139" s="1691">
        <v>9.9722528280771385</v>
      </c>
      <c r="E139" s="1688"/>
      <c r="F139" s="1694"/>
    </row>
    <row r="140" spans="1:6">
      <c r="A140" s="1652" t="s">
        <v>774</v>
      </c>
      <c r="B140" s="1653"/>
      <c r="C140" s="1653"/>
      <c r="D140" s="1654"/>
      <c r="E140" s="1688"/>
    </row>
    <row r="141" spans="1:6">
      <c r="A141" s="1655">
        <v>1975</v>
      </c>
      <c r="B141" s="1692">
        <v>71.292838662809217</v>
      </c>
      <c r="C141" s="1680">
        <v>86.042759497695116</v>
      </c>
      <c r="D141" s="1681">
        <v>11.631196553719541</v>
      </c>
      <c r="E141" s="1688"/>
    </row>
    <row r="142" spans="1:6">
      <c r="A142" s="1454">
        <v>1980</v>
      </c>
      <c r="B142" s="1693">
        <v>71.104205441815111</v>
      </c>
      <c r="C142" s="1684">
        <v>86.407938102539688</v>
      </c>
      <c r="D142" s="1685">
        <v>14.983001770918165</v>
      </c>
      <c r="E142" s="1694"/>
    </row>
    <row r="143" spans="1:6">
      <c r="A143" s="1454">
        <v>1985</v>
      </c>
      <c r="B143" s="1693">
        <v>63.956619401284485</v>
      </c>
      <c r="C143" s="1684">
        <v>80.788196391623003</v>
      </c>
      <c r="D143" s="1685">
        <v>20.35466203580016</v>
      </c>
    </row>
    <row r="144" spans="1:6">
      <c r="A144" s="1454">
        <v>1995</v>
      </c>
      <c r="B144" s="1693">
        <v>68.029106629843454</v>
      </c>
      <c r="C144" s="1684">
        <v>82.890660036957158</v>
      </c>
      <c r="D144" s="1685">
        <v>24.258318398307548</v>
      </c>
    </row>
    <row r="145" spans="1:4">
      <c r="A145" s="1454">
        <v>2001</v>
      </c>
      <c r="B145" s="1693">
        <v>69.201992444817648</v>
      </c>
      <c r="C145" s="1684">
        <v>83.357572201659053</v>
      </c>
      <c r="D145" s="1685">
        <v>30.311500570184087</v>
      </c>
    </row>
    <row r="146" spans="1:4">
      <c r="A146" s="1454">
        <v>2005</v>
      </c>
      <c r="B146" s="1689">
        <v>69.52612782796912</v>
      </c>
      <c r="C146" s="1690">
        <v>83.878259153366912</v>
      </c>
      <c r="D146" s="1691">
        <v>33.569536180462983</v>
      </c>
    </row>
    <row r="147" spans="1:4">
      <c r="A147" s="7" t="s">
        <v>980</v>
      </c>
      <c r="B147" s="1262"/>
      <c r="C147" s="1262"/>
      <c r="D147" s="1262"/>
    </row>
    <row r="148" spans="1:4">
      <c r="A148" s="1263"/>
      <c r="B148" s="1262"/>
      <c r="C148" s="1262"/>
      <c r="D148" s="1262"/>
    </row>
    <row r="149" spans="1:4">
      <c r="A149" s="1346" t="s">
        <v>1128</v>
      </c>
      <c r="B149" s="1277"/>
      <c r="C149" s="1277"/>
      <c r="D149" s="1277"/>
    </row>
    <row r="150" spans="1:4">
      <c r="A150" s="1650" t="s">
        <v>0</v>
      </c>
      <c r="B150" s="1669" t="s">
        <v>1</v>
      </c>
      <c r="C150" s="1669" t="s">
        <v>766</v>
      </c>
      <c r="D150" s="1669" t="s">
        <v>767</v>
      </c>
    </row>
    <row r="151" spans="1:4">
      <c r="A151" s="1652" t="s">
        <v>1</v>
      </c>
      <c r="B151" s="1670"/>
      <c r="C151" s="1670"/>
      <c r="D151" s="1671"/>
    </row>
    <row r="152" spans="1:4">
      <c r="A152" s="1454">
        <v>1975</v>
      </c>
      <c r="B152" s="1679">
        <v>78.739757520448777</v>
      </c>
      <c r="C152" s="1680">
        <v>95.242406532885482</v>
      </c>
      <c r="D152" s="1681">
        <v>12.362353953863103</v>
      </c>
    </row>
    <row r="153" spans="1:4">
      <c r="A153" s="1454">
        <v>1980</v>
      </c>
      <c r="B153" s="1683">
        <v>80.541437645636606</v>
      </c>
      <c r="C153" s="1684">
        <v>95.649886082526265</v>
      </c>
      <c r="D153" s="1685">
        <v>18.157959179603054</v>
      </c>
    </row>
    <row r="154" spans="1:4">
      <c r="A154" s="1454">
        <v>1985</v>
      </c>
      <c r="B154" s="1683">
        <v>75.379369402097112</v>
      </c>
      <c r="C154" s="1684">
        <v>93.3519100002664</v>
      </c>
      <c r="D154" s="1685">
        <v>24.566324870543284</v>
      </c>
    </row>
    <row r="155" spans="1:4">
      <c r="A155" s="1454">
        <v>1995</v>
      </c>
      <c r="B155" s="1683">
        <v>76.163224136078441</v>
      </c>
      <c r="C155" s="1684">
        <v>92.147484810780711</v>
      </c>
      <c r="D155" s="1685">
        <v>27.987104313526789</v>
      </c>
    </row>
    <row r="156" spans="1:4">
      <c r="A156" s="1454">
        <v>2001</v>
      </c>
      <c r="B156" s="1683">
        <v>75.416994119778167</v>
      </c>
      <c r="C156" s="1684">
        <v>91.283230690076934</v>
      </c>
      <c r="D156" s="1685">
        <v>33.868358739980877</v>
      </c>
    </row>
    <row r="157" spans="1:4">
      <c r="A157" s="1454">
        <v>2005</v>
      </c>
      <c r="B157" s="1689">
        <v>74.827620862825697</v>
      </c>
      <c r="C157" s="1690">
        <v>90.923059544733945</v>
      </c>
      <c r="D157" s="1691">
        <v>36.527647356029561</v>
      </c>
    </row>
    <row r="158" spans="1:4">
      <c r="A158" s="1652" t="s">
        <v>773</v>
      </c>
      <c r="B158" s="1653"/>
      <c r="C158" s="1653"/>
      <c r="D158" s="1654"/>
    </row>
    <row r="159" spans="1:4">
      <c r="A159" s="1655">
        <v>1975</v>
      </c>
      <c r="B159" s="1692">
        <v>43.203265138227835</v>
      </c>
      <c r="C159" s="1680">
        <v>77.495650910742356</v>
      </c>
      <c r="D159" s="1681">
        <v>2.0472164498240621</v>
      </c>
    </row>
    <row r="160" spans="1:4">
      <c r="A160" s="1454">
        <v>1980</v>
      </c>
      <c r="B160" s="1693">
        <v>38.517520796675875</v>
      </c>
      <c r="C160" s="1684">
        <v>69.284285170503637</v>
      </c>
      <c r="D160" s="1685">
        <v>2.1843433344889518</v>
      </c>
    </row>
    <row r="161" spans="1:5">
      <c r="A161" s="1454">
        <v>1985</v>
      </c>
      <c r="B161" s="1693">
        <v>34.692155507999509</v>
      </c>
      <c r="C161" s="1684">
        <v>64.482668462204799</v>
      </c>
      <c r="D161" s="1685">
        <v>3.0250189940571359</v>
      </c>
    </row>
    <row r="162" spans="1:5">
      <c r="A162" s="1454">
        <v>1995</v>
      </c>
      <c r="B162" s="1693">
        <v>35.381870492501584</v>
      </c>
      <c r="C162" s="1684">
        <v>62.501891451167801</v>
      </c>
      <c r="D162" s="1685">
        <v>7.5125448042625411</v>
      </c>
    </row>
    <row r="163" spans="1:5">
      <c r="A163" s="1454">
        <v>2001</v>
      </c>
      <c r="B163" s="1693">
        <v>40.677051990962042</v>
      </c>
      <c r="C163" s="1684">
        <v>66.886203539316185</v>
      </c>
      <c r="D163" s="1685">
        <v>14.921038709604801</v>
      </c>
    </row>
    <row r="164" spans="1:5">
      <c r="A164" s="1454">
        <v>2005</v>
      </c>
      <c r="B164" s="1689">
        <v>40.533555808091215</v>
      </c>
      <c r="C164" s="1690">
        <v>64.82929270067909</v>
      </c>
      <c r="D164" s="1691">
        <v>16.303962542793471</v>
      </c>
    </row>
    <row r="165" spans="1:5">
      <c r="A165" s="1652" t="s">
        <v>774</v>
      </c>
      <c r="B165" s="1653"/>
      <c r="C165" s="1653"/>
      <c r="D165" s="1654"/>
    </row>
    <row r="166" spans="1:5">
      <c r="A166" s="1655">
        <v>1975</v>
      </c>
      <c r="B166" s="1692">
        <v>86.636233937015163</v>
      </c>
      <c r="C166" s="1680">
        <v>97.750581196933311</v>
      </c>
      <c r="D166" s="1681">
        <v>19.68020528609771</v>
      </c>
    </row>
    <row r="167" spans="1:5">
      <c r="A167" s="1454">
        <v>1980</v>
      </c>
      <c r="B167" s="1693">
        <v>86.843244706041546</v>
      </c>
      <c r="C167" s="1684">
        <v>98.184782129796886</v>
      </c>
      <c r="D167" s="1685">
        <v>25.223598024068068</v>
      </c>
    </row>
    <row r="168" spans="1:5">
      <c r="A168" s="1454">
        <v>1985</v>
      </c>
      <c r="B168" s="1693">
        <v>83.322939065219742</v>
      </c>
      <c r="C168" s="1684">
        <v>97.064094927971922</v>
      </c>
      <c r="D168" s="1685">
        <v>33.932369306210539</v>
      </c>
    </row>
    <row r="169" spans="1:5">
      <c r="A169" s="1454">
        <v>1995</v>
      </c>
      <c r="B169" s="1693">
        <v>84.780307975122653</v>
      </c>
      <c r="C169" s="1684">
        <v>96.103832857724029</v>
      </c>
      <c r="D169" s="1685">
        <v>38.787119162003599</v>
      </c>
    </row>
    <row r="170" spans="1:5">
      <c r="A170" s="1454">
        <v>2001</v>
      </c>
      <c r="B170" s="1693">
        <v>83.905072482865862</v>
      </c>
      <c r="C170" s="1684">
        <v>95.074118700266425</v>
      </c>
      <c r="D170" s="1685">
        <v>44.451150509241792</v>
      </c>
    </row>
    <row r="171" spans="1:5">
      <c r="A171" s="1454">
        <v>2005</v>
      </c>
      <c r="B171" s="1689">
        <v>83.100956728821302</v>
      </c>
      <c r="C171" s="1690">
        <v>95.09452839934967</v>
      </c>
      <c r="D171" s="1691">
        <v>46.437754099151284</v>
      </c>
    </row>
    <row r="172" spans="1:5">
      <c r="A172" s="7" t="s">
        <v>891</v>
      </c>
      <c r="B172" s="1262"/>
      <c r="C172" s="1262"/>
      <c r="D172" s="1262"/>
    </row>
    <row r="173" spans="1:5">
      <c r="A173" s="1263"/>
      <c r="B173" s="1262"/>
      <c r="C173" s="1262"/>
      <c r="D173" s="1262"/>
    </row>
    <row r="174" spans="1:5">
      <c r="A174" s="992" t="s">
        <v>1129</v>
      </c>
      <c r="B174" s="992"/>
      <c r="C174" s="992"/>
      <c r="D174" s="992"/>
      <c r="E174" s="992"/>
    </row>
    <row r="175" spans="1:5">
      <c r="A175" s="7" t="s">
        <v>3</v>
      </c>
    </row>
    <row r="176" spans="1:5" ht="25.5">
      <c r="A176" s="1695" t="s">
        <v>0</v>
      </c>
      <c r="B176" s="1669" t="s">
        <v>1</v>
      </c>
      <c r="C176" s="1669" t="s">
        <v>766</v>
      </c>
      <c r="D176" s="1669" t="s">
        <v>767</v>
      </c>
      <c r="E176" s="1696" t="s">
        <v>841</v>
      </c>
    </row>
    <row r="177" spans="1:5" s="12" customFormat="1">
      <c r="A177" s="1652" t="s">
        <v>1</v>
      </c>
      <c r="B177" s="1653"/>
      <c r="C177" s="1653"/>
      <c r="D177" s="1653"/>
      <c r="E177" s="1654"/>
    </row>
    <row r="178" spans="1:5">
      <c r="A178" s="1677">
        <v>1975</v>
      </c>
      <c r="B178" s="1656">
        <v>121413</v>
      </c>
      <c r="C178" s="1656">
        <v>117784</v>
      </c>
      <c r="D178" s="1697">
        <v>3629</v>
      </c>
      <c r="E178" s="1354">
        <v>27758</v>
      </c>
    </row>
    <row r="179" spans="1:5">
      <c r="A179" s="1422">
        <v>1980</v>
      </c>
      <c r="B179" s="1656">
        <v>271095</v>
      </c>
      <c r="C179" s="1656">
        <v>259481</v>
      </c>
      <c r="D179" s="1697">
        <v>11614</v>
      </c>
      <c r="E179" s="1354">
        <v>29570</v>
      </c>
    </row>
    <row r="180" spans="1:5">
      <c r="A180" s="1422">
        <v>1985</v>
      </c>
      <c r="B180" s="1656">
        <v>294524</v>
      </c>
      <c r="C180" s="1656">
        <v>269821</v>
      </c>
      <c r="D180" s="1697">
        <v>24703</v>
      </c>
      <c r="E180" s="1354">
        <v>31397</v>
      </c>
    </row>
    <row r="181" spans="1:5">
      <c r="A181" s="1422">
        <v>1995</v>
      </c>
      <c r="B181" s="1656">
        <v>525457</v>
      </c>
      <c r="C181" s="1656">
        <v>477828</v>
      </c>
      <c r="D181" s="1697">
        <v>47629</v>
      </c>
      <c r="E181" s="1354">
        <v>35049</v>
      </c>
    </row>
    <row r="182" spans="1:5">
      <c r="A182" s="1422">
        <v>2001</v>
      </c>
      <c r="B182" s="1656">
        <v>649342</v>
      </c>
      <c r="C182" s="1656">
        <v>575843</v>
      </c>
      <c r="D182" s="1697">
        <v>73499</v>
      </c>
      <c r="E182" s="1354">
        <v>37193</v>
      </c>
    </row>
    <row r="183" spans="1:5">
      <c r="A183" s="1422">
        <v>2005</v>
      </c>
      <c r="B183" s="1698">
        <v>786738</v>
      </c>
      <c r="C183" s="1646">
        <v>677950</v>
      </c>
      <c r="D183" s="1698">
        <v>108788</v>
      </c>
      <c r="E183" s="1354">
        <v>38691</v>
      </c>
    </row>
    <row r="184" spans="1:5">
      <c r="A184" s="1653" t="s">
        <v>773</v>
      </c>
      <c r="B184" s="1653"/>
      <c r="C184" s="1653"/>
      <c r="D184" s="1654"/>
      <c r="E184" s="1358"/>
    </row>
    <row r="185" spans="1:5">
      <c r="A185" s="1422">
        <v>1975</v>
      </c>
      <c r="B185" s="1660">
        <v>11946</v>
      </c>
      <c r="C185" s="1656">
        <v>11685</v>
      </c>
      <c r="D185" s="1697">
        <v>261</v>
      </c>
      <c r="E185" s="1354">
        <v>27758</v>
      </c>
    </row>
    <row r="186" spans="1:5">
      <c r="A186" s="1422">
        <v>1980</v>
      </c>
      <c r="B186" s="1662">
        <v>16595</v>
      </c>
      <c r="C186" s="1656">
        <v>16166</v>
      </c>
      <c r="D186" s="1697">
        <v>429</v>
      </c>
      <c r="E186" s="1354">
        <v>29570</v>
      </c>
    </row>
    <row r="187" spans="1:5">
      <c r="A187" s="1422">
        <v>1985</v>
      </c>
      <c r="B187" s="1662">
        <v>21579</v>
      </c>
      <c r="C187" s="1656">
        <v>20674</v>
      </c>
      <c r="D187" s="1697">
        <v>905</v>
      </c>
      <c r="E187" s="1354">
        <v>31397</v>
      </c>
    </row>
    <row r="188" spans="1:5">
      <c r="A188" s="1422">
        <v>1995</v>
      </c>
      <c r="B188" s="1662">
        <v>40981</v>
      </c>
      <c r="C188" s="1656">
        <v>36679</v>
      </c>
      <c r="D188" s="1697">
        <v>4302</v>
      </c>
      <c r="E188" s="1354">
        <v>35049</v>
      </c>
    </row>
    <row r="189" spans="1:5">
      <c r="A189" s="1422">
        <v>2001</v>
      </c>
      <c r="B189" s="1662">
        <v>60753</v>
      </c>
      <c r="C189" s="1656">
        <v>51018</v>
      </c>
      <c r="D189" s="1697">
        <v>9735</v>
      </c>
      <c r="E189" s="1354">
        <v>37193</v>
      </c>
    </row>
    <row r="190" spans="1:5">
      <c r="A190" s="1422">
        <v>2005</v>
      </c>
      <c r="B190" s="1646">
        <v>75518</v>
      </c>
      <c r="C190" s="1646">
        <v>60911</v>
      </c>
      <c r="D190" s="1698">
        <v>14607</v>
      </c>
      <c r="E190" s="1354">
        <v>38691</v>
      </c>
    </row>
    <row r="191" spans="1:5">
      <c r="A191" s="1653" t="s">
        <v>774</v>
      </c>
      <c r="B191" s="1653"/>
      <c r="C191" s="1653"/>
      <c r="D191" s="1654"/>
      <c r="E191" s="1358"/>
    </row>
    <row r="192" spans="1:5">
      <c r="A192" s="1422">
        <v>1975</v>
      </c>
      <c r="B192" s="1660">
        <v>109467</v>
      </c>
      <c r="C192" s="1656">
        <v>106099</v>
      </c>
      <c r="D192" s="1699">
        <v>3368</v>
      </c>
      <c r="E192" s="1354">
        <v>27758</v>
      </c>
    </row>
    <row r="193" spans="1:5">
      <c r="A193" s="1422">
        <v>1980</v>
      </c>
      <c r="B193" s="1662">
        <v>254500</v>
      </c>
      <c r="C193" s="1656">
        <v>243315</v>
      </c>
      <c r="D193" s="1697">
        <v>11185</v>
      </c>
      <c r="E193" s="1354">
        <v>29570</v>
      </c>
    </row>
    <row r="194" spans="1:5">
      <c r="A194" s="1422">
        <v>1985</v>
      </c>
      <c r="B194" s="1662">
        <v>272945</v>
      </c>
      <c r="C194" s="1656">
        <v>249147</v>
      </c>
      <c r="D194" s="1697">
        <v>23798</v>
      </c>
      <c r="E194" s="1354">
        <v>31397</v>
      </c>
    </row>
    <row r="195" spans="1:5">
      <c r="A195" s="1422">
        <v>1995</v>
      </c>
      <c r="B195" s="1662">
        <v>484476</v>
      </c>
      <c r="C195" s="1656">
        <v>441149</v>
      </c>
      <c r="D195" s="1697">
        <v>43327</v>
      </c>
      <c r="E195" s="1354">
        <v>35049</v>
      </c>
    </row>
    <row r="196" spans="1:5">
      <c r="A196" s="1422">
        <v>2001</v>
      </c>
      <c r="B196" s="1662">
        <v>588589</v>
      </c>
      <c r="C196" s="1656">
        <v>524825</v>
      </c>
      <c r="D196" s="1697">
        <v>63764</v>
      </c>
      <c r="E196" s="1354">
        <v>37193</v>
      </c>
    </row>
    <row r="197" spans="1:5">
      <c r="A197" s="1422">
        <v>2005</v>
      </c>
      <c r="B197" s="1646">
        <v>711220</v>
      </c>
      <c r="C197" s="1646">
        <v>617039</v>
      </c>
      <c r="D197" s="1698">
        <v>94181</v>
      </c>
      <c r="E197" s="1364">
        <v>38691</v>
      </c>
    </row>
    <row r="198" spans="1:5">
      <c r="A198" s="7" t="s">
        <v>864</v>
      </c>
    </row>
    <row r="199" spans="1:5">
      <c r="A199" s="7" t="s">
        <v>1124</v>
      </c>
    </row>
    <row r="200" spans="1:5">
      <c r="A200" s="7" t="s">
        <v>1125</v>
      </c>
    </row>
    <row r="202" spans="1:5">
      <c r="A202" s="14" t="s">
        <v>1130</v>
      </c>
      <c r="B202" s="1638"/>
      <c r="C202" s="1638"/>
      <c r="D202" s="1638"/>
      <c r="E202" s="12"/>
    </row>
    <row r="203" spans="1:5">
      <c r="A203" s="7" t="s">
        <v>3</v>
      </c>
    </row>
    <row r="204" spans="1:5" ht="25.5">
      <c r="A204" s="1700" t="s">
        <v>0</v>
      </c>
      <c r="B204" s="1669" t="s">
        <v>1</v>
      </c>
      <c r="C204" s="1669" t="s">
        <v>766</v>
      </c>
      <c r="D204" s="1669" t="s">
        <v>767</v>
      </c>
      <c r="E204" s="1696" t="s">
        <v>841</v>
      </c>
    </row>
    <row r="205" spans="1:5" s="12" customFormat="1">
      <c r="A205" s="1701" t="s">
        <v>1</v>
      </c>
      <c r="B205" s="1702"/>
      <c r="C205" s="1702"/>
      <c r="D205" s="1702"/>
      <c r="E205" s="1703"/>
    </row>
    <row r="206" spans="1:5">
      <c r="A206" s="1677">
        <v>1975</v>
      </c>
      <c r="B206" s="1656">
        <v>2861</v>
      </c>
      <c r="C206" s="1656">
        <v>2605</v>
      </c>
      <c r="D206" s="1697">
        <v>256</v>
      </c>
      <c r="E206" s="1354">
        <v>27758</v>
      </c>
    </row>
    <row r="207" spans="1:5">
      <c r="A207" s="1422">
        <v>1980</v>
      </c>
      <c r="B207" s="1656">
        <v>2706</v>
      </c>
      <c r="C207" s="1656">
        <v>2285</v>
      </c>
      <c r="D207" s="1697">
        <v>421</v>
      </c>
      <c r="E207" s="1354">
        <v>29570</v>
      </c>
    </row>
    <row r="208" spans="1:5">
      <c r="A208" s="1422">
        <v>1985</v>
      </c>
      <c r="B208" s="1656">
        <v>2882</v>
      </c>
      <c r="C208" s="1656">
        <v>2260</v>
      </c>
      <c r="D208" s="1697">
        <v>622</v>
      </c>
      <c r="E208" s="1354">
        <v>31397</v>
      </c>
    </row>
    <row r="209" spans="1:5">
      <c r="A209" s="1422">
        <v>1995</v>
      </c>
      <c r="B209" s="1656">
        <v>7424</v>
      </c>
      <c r="C209" s="1656">
        <v>6270</v>
      </c>
      <c r="D209" s="1697">
        <v>1154</v>
      </c>
      <c r="E209" s="1354">
        <v>35049</v>
      </c>
    </row>
    <row r="210" spans="1:5">
      <c r="A210" s="1422">
        <v>2001</v>
      </c>
      <c r="B210" s="1656">
        <v>27205</v>
      </c>
      <c r="C210" s="1656">
        <v>16744</v>
      </c>
      <c r="D210" s="1697">
        <v>10461</v>
      </c>
      <c r="E210" s="1354">
        <v>37193</v>
      </c>
    </row>
    <row r="211" spans="1:5">
      <c r="A211" s="1422">
        <v>2005</v>
      </c>
      <c r="B211" s="1698">
        <v>28573</v>
      </c>
      <c r="C211" s="1646">
        <v>19594</v>
      </c>
      <c r="D211" s="1698">
        <v>8979</v>
      </c>
      <c r="E211" s="1354">
        <v>38691</v>
      </c>
    </row>
    <row r="212" spans="1:5">
      <c r="A212" s="1652" t="s">
        <v>773</v>
      </c>
      <c r="B212" s="1653"/>
      <c r="C212" s="1653"/>
      <c r="D212" s="1654"/>
      <c r="E212" s="1358"/>
    </row>
    <row r="213" spans="1:5">
      <c r="A213" s="1422">
        <v>1975</v>
      </c>
      <c r="B213" s="1660">
        <v>451</v>
      </c>
      <c r="C213" s="1656">
        <v>445</v>
      </c>
      <c r="D213" s="1697">
        <v>6</v>
      </c>
      <c r="E213" s="1354">
        <v>27758</v>
      </c>
    </row>
    <row r="214" spans="1:5">
      <c r="A214" s="1422">
        <v>1980</v>
      </c>
      <c r="B214" s="1662">
        <v>480</v>
      </c>
      <c r="C214" s="1656">
        <v>465</v>
      </c>
      <c r="D214" s="1697">
        <v>15</v>
      </c>
      <c r="E214" s="1354">
        <v>29570</v>
      </c>
    </row>
    <row r="215" spans="1:5">
      <c r="A215" s="1422">
        <v>1985</v>
      </c>
      <c r="B215" s="1662">
        <v>779</v>
      </c>
      <c r="C215" s="1656">
        <v>739</v>
      </c>
      <c r="D215" s="1697">
        <v>40</v>
      </c>
      <c r="E215" s="1354">
        <v>31397</v>
      </c>
    </row>
    <row r="216" spans="1:5">
      <c r="A216" s="1422">
        <v>1995</v>
      </c>
      <c r="B216" s="1662">
        <v>2202</v>
      </c>
      <c r="C216" s="1656">
        <v>1982</v>
      </c>
      <c r="D216" s="1697">
        <v>220</v>
      </c>
      <c r="E216" s="1354">
        <v>35049</v>
      </c>
    </row>
    <row r="217" spans="1:5">
      <c r="A217" s="1422">
        <v>2001</v>
      </c>
      <c r="B217" s="1662">
        <v>10898</v>
      </c>
      <c r="C217" s="1656">
        <v>7377</v>
      </c>
      <c r="D217" s="1697">
        <v>3521</v>
      </c>
      <c r="E217" s="1354">
        <v>37193</v>
      </c>
    </row>
    <row r="218" spans="1:5">
      <c r="A218" s="1422">
        <v>2005</v>
      </c>
      <c r="B218" s="1646">
        <v>10320</v>
      </c>
      <c r="C218" s="1646">
        <v>7640</v>
      </c>
      <c r="D218" s="1698">
        <v>2680</v>
      </c>
      <c r="E218" s="1354">
        <v>38691</v>
      </c>
    </row>
    <row r="219" spans="1:5">
      <c r="A219" s="1652" t="s">
        <v>774</v>
      </c>
      <c r="B219" s="1653"/>
      <c r="C219" s="1653"/>
      <c r="D219" s="1654"/>
      <c r="E219" s="1358"/>
    </row>
    <row r="220" spans="1:5">
      <c r="A220" s="1422">
        <v>1975</v>
      </c>
      <c r="B220" s="1660">
        <v>2410</v>
      </c>
      <c r="C220" s="1656">
        <v>2160</v>
      </c>
      <c r="D220" s="1699">
        <v>250</v>
      </c>
      <c r="E220" s="1354">
        <v>27758</v>
      </c>
    </row>
    <row r="221" spans="1:5">
      <c r="A221" s="1422">
        <v>1980</v>
      </c>
      <c r="B221" s="1662">
        <v>2226</v>
      </c>
      <c r="C221" s="1656">
        <v>1820</v>
      </c>
      <c r="D221" s="1697">
        <v>406</v>
      </c>
      <c r="E221" s="1354">
        <v>29570</v>
      </c>
    </row>
    <row r="222" spans="1:5">
      <c r="A222" s="1422">
        <v>1985</v>
      </c>
      <c r="B222" s="1662">
        <v>2103</v>
      </c>
      <c r="C222" s="1656">
        <v>1521</v>
      </c>
      <c r="D222" s="1697">
        <v>582</v>
      </c>
      <c r="E222" s="1354">
        <v>31397</v>
      </c>
    </row>
    <row r="223" spans="1:5">
      <c r="A223" s="1422">
        <v>1995</v>
      </c>
      <c r="B223" s="1662">
        <v>5222</v>
      </c>
      <c r="C223" s="1656">
        <v>4288</v>
      </c>
      <c r="D223" s="1697">
        <v>934</v>
      </c>
      <c r="E223" s="1354">
        <v>35049</v>
      </c>
    </row>
    <row r="224" spans="1:5">
      <c r="A224" s="1422">
        <v>2001</v>
      </c>
      <c r="B224" s="1662">
        <v>16307</v>
      </c>
      <c r="C224" s="1656">
        <v>9367</v>
      </c>
      <c r="D224" s="1697">
        <v>6940</v>
      </c>
      <c r="E224" s="1354">
        <v>37193</v>
      </c>
    </row>
    <row r="225" spans="1:5">
      <c r="A225" s="1422">
        <v>2005</v>
      </c>
      <c r="B225" s="1646">
        <v>18253</v>
      </c>
      <c r="C225" s="1646">
        <v>11954</v>
      </c>
      <c r="D225" s="1698">
        <v>6299</v>
      </c>
      <c r="E225" s="1364">
        <v>38691</v>
      </c>
    </row>
    <row r="226" spans="1:5">
      <c r="A226" s="7" t="s">
        <v>864</v>
      </c>
    </row>
    <row r="227" spans="1:5">
      <c r="A227" s="7" t="s">
        <v>1124</v>
      </c>
    </row>
    <row r="228" spans="1:5">
      <c r="A228" s="7" t="s">
        <v>1125</v>
      </c>
    </row>
    <row r="230" spans="1:5">
      <c r="A230" s="14" t="s">
        <v>1131</v>
      </c>
      <c r="B230" s="1638"/>
      <c r="C230" s="1638"/>
      <c r="D230" s="1638"/>
      <c r="E230" s="12"/>
    </row>
    <row r="231" spans="1:5">
      <c r="A231" s="7" t="s">
        <v>2</v>
      </c>
    </row>
    <row r="232" spans="1:5">
      <c r="A232" s="1700" t="s">
        <v>0</v>
      </c>
      <c r="B232" s="1669" t="s">
        <v>1</v>
      </c>
      <c r="C232" s="1669" t="s">
        <v>766</v>
      </c>
      <c r="D232" s="1669" t="s">
        <v>767</v>
      </c>
    </row>
    <row r="233" spans="1:5">
      <c r="A233" s="1652" t="s">
        <v>1</v>
      </c>
      <c r="B233" s="1670"/>
      <c r="C233" s="1670"/>
      <c r="D233" s="1671"/>
    </row>
    <row r="234" spans="1:5">
      <c r="A234" s="1422">
        <v>1975</v>
      </c>
      <c r="B234" s="1704">
        <v>2.2999999999999998</v>
      </c>
      <c r="C234" s="1704">
        <v>2.16</v>
      </c>
      <c r="D234" s="1705">
        <v>6.59</v>
      </c>
    </row>
    <row r="235" spans="1:5">
      <c r="A235" s="1422">
        <v>1980</v>
      </c>
      <c r="B235" s="1704">
        <v>0.99</v>
      </c>
      <c r="C235" s="1704">
        <v>0.87</v>
      </c>
      <c r="D235" s="1705">
        <v>3.5</v>
      </c>
    </row>
    <row r="236" spans="1:5">
      <c r="A236" s="1422">
        <v>1985</v>
      </c>
      <c r="B236" s="1704">
        <v>0.97</v>
      </c>
      <c r="C236" s="1704">
        <v>0.83</v>
      </c>
      <c r="D236" s="1705">
        <v>2.46</v>
      </c>
    </row>
    <row r="237" spans="1:5">
      <c r="A237" s="1422">
        <v>1995</v>
      </c>
      <c r="B237" s="1704">
        <v>1.39</v>
      </c>
      <c r="C237" s="1704">
        <v>1.3</v>
      </c>
      <c r="D237" s="1705">
        <v>2.37</v>
      </c>
    </row>
    <row r="238" spans="1:5">
      <c r="A238" s="1422">
        <v>2001</v>
      </c>
      <c r="B238" s="1704">
        <v>4.0199999999999996</v>
      </c>
      <c r="C238" s="1704">
        <v>2.83</v>
      </c>
      <c r="D238" s="1705">
        <v>12.46</v>
      </c>
    </row>
    <row r="239" spans="1:5">
      <c r="A239" s="1422">
        <v>2005</v>
      </c>
      <c r="B239" s="1706">
        <v>3.5</v>
      </c>
      <c r="C239" s="1707">
        <v>2.81</v>
      </c>
      <c r="D239" s="1706">
        <v>7.62</v>
      </c>
    </row>
    <row r="240" spans="1:5">
      <c r="A240" s="1652" t="s">
        <v>773</v>
      </c>
      <c r="B240" s="1653"/>
      <c r="C240" s="1653"/>
      <c r="D240" s="1654"/>
    </row>
    <row r="241" spans="1:4">
      <c r="A241" s="1677">
        <v>1975</v>
      </c>
      <c r="B241" s="1708">
        <v>3.64</v>
      </c>
      <c r="C241" s="1704">
        <v>3.67</v>
      </c>
      <c r="D241" s="1705">
        <v>2.25</v>
      </c>
    </row>
    <row r="242" spans="1:4">
      <c r="A242" s="1422">
        <v>1980</v>
      </c>
      <c r="B242" s="1708">
        <v>2.81</v>
      </c>
      <c r="C242" s="1704">
        <v>2.8</v>
      </c>
      <c r="D242" s="1705">
        <v>3.38</v>
      </c>
    </row>
    <row r="243" spans="1:4">
      <c r="A243" s="1422">
        <v>1985</v>
      </c>
      <c r="B243" s="1708">
        <v>3.48</v>
      </c>
      <c r="C243" s="1704">
        <v>3.45</v>
      </c>
      <c r="D243" s="1705">
        <v>4.2300000000000004</v>
      </c>
    </row>
    <row r="244" spans="1:4">
      <c r="A244" s="1422">
        <v>1995</v>
      </c>
      <c r="B244" s="1704">
        <v>5.0999999999999996</v>
      </c>
      <c r="C244" s="1704">
        <v>5.13</v>
      </c>
      <c r="D244" s="1705">
        <v>4.87</v>
      </c>
    </row>
    <row r="245" spans="1:4">
      <c r="A245" s="1422">
        <v>2001</v>
      </c>
      <c r="B245" s="1704">
        <v>15.21</v>
      </c>
      <c r="C245" s="1704">
        <v>12.63</v>
      </c>
      <c r="D245" s="1705">
        <v>26.56</v>
      </c>
    </row>
    <row r="246" spans="1:4">
      <c r="A246" s="1422">
        <v>2005</v>
      </c>
      <c r="B246" s="1709">
        <v>12.02</v>
      </c>
      <c r="C246" s="1709">
        <v>11.14</v>
      </c>
      <c r="D246" s="1710">
        <v>15.5</v>
      </c>
    </row>
    <row r="247" spans="1:4">
      <c r="A247" s="1652" t="s">
        <v>774</v>
      </c>
      <c r="B247" s="1653"/>
      <c r="C247" s="1653"/>
      <c r="D247" s="1654"/>
    </row>
    <row r="248" spans="1:4">
      <c r="A248" s="1677">
        <v>1975</v>
      </c>
      <c r="B248" s="1708">
        <v>2.15</v>
      </c>
      <c r="C248" s="1704">
        <v>2</v>
      </c>
      <c r="D248" s="1705">
        <v>6.91</v>
      </c>
    </row>
    <row r="249" spans="1:4">
      <c r="A249" s="1422">
        <v>1980</v>
      </c>
      <c r="B249" s="1708">
        <v>0.87</v>
      </c>
      <c r="C249" s="1704">
        <v>0.74</v>
      </c>
      <c r="D249" s="1705">
        <v>3.5</v>
      </c>
    </row>
    <row r="250" spans="1:4">
      <c r="A250" s="1422">
        <v>1985</v>
      </c>
      <c r="B250" s="1708">
        <v>0.76</v>
      </c>
      <c r="C250" s="1704">
        <v>0.61</v>
      </c>
      <c r="D250" s="1705">
        <v>2.39</v>
      </c>
    </row>
    <row r="251" spans="1:4">
      <c r="A251" s="1422">
        <v>1995</v>
      </c>
      <c r="B251" s="1708">
        <v>1.07</v>
      </c>
      <c r="C251" s="1704">
        <v>0.96</v>
      </c>
      <c r="D251" s="1705">
        <v>2.11</v>
      </c>
    </row>
    <row r="252" spans="1:4">
      <c r="A252" s="1422">
        <v>2001</v>
      </c>
      <c r="B252" s="1708">
        <v>2.7</v>
      </c>
      <c r="C252" s="1704">
        <v>1.75</v>
      </c>
      <c r="D252" s="1705">
        <v>9.82</v>
      </c>
    </row>
    <row r="253" spans="1:4">
      <c r="A253" s="1422">
        <v>2005</v>
      </c>
      <c r="B253" s="1707">
        <v>2.5</v>
      </c>
      <c r="C253" s="1707">
        <v>1.9</v>
      </c>
      <c r="D253" s="1706">
        <v>6.27</v>
      </c>
    </row>
    <row r="254" spans="1:4">
      <c r="A254" s="7" t="s">
        <v>980</v>
      </c>
    </row>
  </sheetData>
  <mergeCells count="43">
    <mergeCell ref="A247:D247"/>
    <mergeCell ref="A191:D191"/>
    <mergeCell ref="A205:E205"/>
    <mergeCell ref="A212:D212"/>
    <mergeCell ref="A219:D219"/>
    <mergeCell ref="A233:D233"/>
    <mergeCell ref="A240:D240"/>
    <mergeCell ref="A140:D140"/>
    <mergeCell ref="A151:D151"/>
    <mergeCell ref="A158:D158"/>
    <mergeCell ref="A165:D165"/>
    <mergeCell ref="A177:E177"/>
    <mergeCell ref="A184:D184"/>
    <mergeCell ref="A100:D100"/>
    <mergeCell ref="A103:D103"/>
    <mergeCell ref="A109:D109"/>
    <mergeCell ref="A115:D115"/>
    <mergeCell ref="A126:D126"/>
    <mergeCell ref="A133:D133"/>
    <mergeCell ref="B30:E30"/>
    <mergeCell ref="B31:E31"/>
    <mergeCell ref="B66:D66"/>
    <mergeCell ref="A75:E75"/>
    <mergeCell ref="A82:D82"/>
    <mergeCell ref="A89:D89"/>
    <mergeCell ref="B24:E24"/>
    <mergeCell ref="B25:E25"/>
    <mergeCell ref="B26:E26"/>
    <mergeCell ref="B27:E27"/>
    <mergeCell ref="B28:E28"/>
    <mergeCell ref="B29:E29"/>
    <mergeCell ref="B18:E18"/>
    <mergeCell ref="B19:E19"/>
    <mergeCell ref="B20:E20"/>
    <mergeCell ref="B21:E21"/>
    <mergeCell ref="B22:E22"/>
    <mergeCell ref="B23:E23"/>
    <mergeCell ref="B5:E5"/>
    <mergeCell ref="B8:E8"/>
    <mergeCell ref="B14:E14"/>
    <mergeCell ref="B15:E15"/>
    <mergeCell ref="B16:E16"/>
    <mergeCell ref="B17:E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629"/>
  <sheetViews>
    <sheetView workbookViewId="0">
      <selection activeCell="K25" sqref="K25"/>
    </sheetView>
  </sheetViews>
  <sheetFormatPr defaultColWidth="9.140625" defaultRowHeight="15"/>
  <cols>
    <col min="1" max="1" width="32.42578125" style="7" customWidth="1"/>
    <col min="2" max="2" width="14.42578125" style="1633" customWidth="1"/>
    <col min="3" max="3" width="15.140625" style="1633" customWidth="1"/>
    <col min="4" max="4" width="15.85546875" style="1633" customWidth="1"/>
    <col min="5" max="5" width="16.28515625" style="7" customWidth="1"/>
    <col min="6" max="16384" width="9.140625" style="7"/>
  </cols>
  <sheetData>
    <row r="1" spans="1:5" ht="35.25" customHeight="1">
      <c r="A1" s="860" t="s">
        <v>1132</v>
      </c>
      <c r="B1" s="860"/>
      <c r="C1" s="860"/>
      <c r="D1" s="860"/>
    </row>
    <row r="2" spans="1:5">
      <c r="A2" s="1711"/>
      <c r="B2" s="1669" t="s">
        <v>1</v>
      </c>
      <c r="C2" s="1669" t="s">
        <v>766</v>
      </c>
      <c r="D2" s="1669" t="s">
        <v>767</v>
      </c>
    </row>
    <row r="3" spans="1:5">
      <c r="A3" s="1712" t="s">
        <v>1092</v>
      </c>
      <c r="B3" s="1713">
        <v>125270</v>
      </c>
      <c r="C3" s="1713">
        <v>121345</v>
      </c>
      <c r="D3" s="1713">
        <v>3925</v>
      </c>
    </row>
    <row r="4" spans="1:5">
      <c r="A4" s="1714" t="s">
        <v>1133</v>
      </c>
      <c r="B4" s="1715">
        <v>50693</v>
      </c>
      <c r="C4" s="1715">
        <v>50023</v>
      </c>
      <c r="D4" s="1715">
        <v>670</v>
      </c>
    </row>
    <row r="5" spans="1:5">
      <c r="A5" s="1714" t="s">
        <v>1134</v>
      </c>
      <c r="B5" s="1715">
        <v>30859</v>
      </c>
      <c r="C5" s="1715">
        <v>30567</v>
      </c>
      <c r="D5" s="1715">
        <v>292</v>
      </c>
    </row>
    <row r="6" spans="1:5">
      <c r="A6" s="1714" t="s">
        <v>1135</v>
      </c>
      <c r="B6" s="1715">
        <v>9429</v>
      </c>
      <c r="C6" s="1715">
        <v>9335</v>
      </c>
      <c r="D6" s="1715">
        <v>94</v>
      </c>
    </row>
    <row r="7" spans="1:5">
      <c r="A7" s="1714" t="s">
        <v>1136</v>
      </c>
      <c r="B7" s="1715">
        <v>8979</v>
      </c>
      <c r="C7" s="1715">
        <v>8734</v>
      </c>
      <c r="D7" s="1715">
        <v>245</v>
      </c>
    </row>
    <row r="8" spans="1:5">
      <c r="A8" s="1714" t="s">
        <v>1137</v>
      </c>
      <c r="B8" s="1715">
        <v>15076</v>
      </c>
      <c r="C8" s="1715">
        <v>13811</v>
      </c>
      <c r="D8" s="1715">
        <v>1265</v>
      </c>
    </row>
    <row r="9" spans="1:5">
      <c r="A9" s="1714" t="s">
        <v>1138</v>
      </c>
      <c r="B9" s="1715">
        <v>2022</v>
      </c>
      <c r="C9" s="1715">
        <v>1446</v>
      </c>
      <c r="D9" s="1715">
        <v>576</v>
      </c>
    </row>
    <row r="10" spans="1:5">
      <c r="A10" s="1716" t="s">
        <v>1139</v>
      </c>
      <c r="B10" s="1715">
        <v>7499</v>
      </c>
      <c r="C10" s="1715">
        <v>6777</v>
      </c>
      <c r="D10" s="1715">
        <v>722</v>
      </c>
    </row>
    <row r="11" spans="1:5" ht="17.25" customHeight="1">
      <c r="A11" s="1714" t="s">
        <v>1140</v>
      </c>
      <c r="B11" s="1715">
        <v>662</v>
      </c>
      <c r="C11" s="1715">
        <v>604</v>
      </c>
      <c r="D11" s="1715">
        <v>58</v>
      </c>
    </row>
    <row r="12" spans="1:5">
      <c r="A12" s="1714" t="s">
        <v>1141</v>
      </c>
      <c r="B12" s="1715">
        <v>51</v>
      </c>
      <c r="C12" s="1715">
        <v>48</v>
      </c>
      <c r="D12" s="1715">
        <v>3</v>
      </c>
    </row>
    <row r="13" spans="1:5" s="12" customFormat="1" ht="18" customHeight="1">
      <c r="A13" s="1717" t="s">
        <v>1142</v>
      </c>
      <c r="B13" s="1713">
        <v>122357</v>
      </c>
      <c r="C13" s="1713">
        <v>118688</v>
      </c>
      <c r="D13" s="1713">
        <v>3669</v>
      </c>
      <c r="E13" s="7"/>
    </row>
    <row r="14" spans="1:5">
      <c r="A14" s="1714" t="s">
        <v>1133</v>
      </c>
      <c r="B14" s="1715">
        <v>49744</v>
      </c>
      <c r="C14" s="1715">
        <v>49081</v>
      </c>
      <c r="D14" s="1715">
        <v>663</v>
      </c>
    </row>
    <row r="15" spans="1:5">
      <c r="A15" s="1714" t="s">
        <v>1134</v>
      </c>
      <c r="B15" s="1715">
        <v>30202</v>
      </c>
      <c r="C15" s="1715">
        <v>29917</v>
      </c>
      <c r="D15" s="1715">
        <v>285</v>
      </c>
    </row>
    <row r="16" spans="1:5">
      <c r="A16" s="1714" t="s">
        <v>1135</v>
      </c>
      <c r="B16" s="1715">
        <v>9210</v>
      </c>
      <c r="C16" s="1715">
        <v>9122</v>
      </c>
      <c r="D16" s="1715">
        <v>88</v>
      </c>
    </row>
    <row r="17" spans="1:4">
      <c r="A17" s="1714" t="s">
        <v>1136</v>
      </c>
      <c r="B17" s="1715">
        <v>8728</v>
      </c>
      <c r="C17" s="1715">
        <v>8503</v>
      </c>
      <c r="D17" s="1715">
        <v>225</v>
      </c>
    </row>
    <row r="18" spans="1:4">
      <c r="A18" s="1714" t="s">
        <v>1137</v>
      </c>
      <c r="B18" s="1715">
        <v>14555</v>
      </c>
      <c r="C18" s="1715">
        <v>13391</v>
      </c>
      <c r="D18" s="1715">
        <v>1164</v>
      </c>
    </row>
    <row r="19" spans="1:4">
      <c r="A19" s="1714" t="s">
        <v>1138</v>
      </c>
      <c r="B19" s="1715">
        <v>1970</v>
      </c>
      <c r="C19" s="1715">
        <v>1426</v>
      </c>
      <c r="D19" s="1715">
        <v>544</v>
      </c>
    </row>
    <row r="20" spans="1:4">
      <c r="A20" s="1714" t="s">
        <v>1139</v>
      </c>
      <c r="B20" s="1715">
        <v>7258</v>
      </c>
      <c r="C20" s="1715">
        <v>6612</v>
      </c>
      <c r="D20" s="1715">
        <v>646</v>
      </c>
    </row>
    <row r="21" spans="1:4">
      <c r="A21" s="1714" t="s">
        <v>1140</v>
      </c>
      <c r="B21" s="1715">
        <v>643</v>
      </c>
      <c r="C21" s="1715">
        <v>591</v>
      </c>
      <c r="D21" s="1715">
        <v>52</v>
      </c>
    </row>
    <row r="22" spans="1:4">
      <c r="A22" s="1714" t="s">
        <v>1141</v>
      </c>
      <c r="B22" s="1715">
        <v>47</v>
      </c>
      <c r="C22" s="1715">
        <v>45</v>
      </c>
      <c r="D22" s="1715">
        <v>2</v>
      </c>
    </row>
    <row r="23" spans="1:4">
      <c r="A23" s="1712" t="s">
        <v>1143</v>
      </c>
      <c r="B23" s="1713">
        <v>2913</v>
      </c>
      <c r="C23" s="1713">
        <v>2657</v>
      </c>
      <c r="D23" s="1713">
        <v>256</v>
      </c>
    </row>
    <row r="24" spans="1:4">
      <c r="A24" s="1714" t="s">
        <v>1133</v>
      </c>
      <c r="B24" s="1715">
        <v>949</v>
      </c>
      <c r="C24" s="1715">
        <v>942</v>
      </c>
      <c r="D24" s="1715">
        <v>7</v>
      </c>
    </row>
    <row r="25" spans="1:4">
      <c r="A25" s="1714" t="s">
        <v>1134</v>
      </c>
      <c r="B25" s="1715">
        <v>657</v>
      </c>
      <c r="C25" s="1715">
        <v>650</v>
      </c>
      <c r="D25" s="1715">
        <v>7</v>
      </c>
    </row>
    <row r="26" spans="1:4">
      <c r="A26" s="1714" t="s">
        <v>1135</v>
      </c>
      <c r="B26" s="1715">
        <v>219</v>
      </c>
      <c r="C26" s="1715">
        <v>213</v>
      </c>
      <c r="D26" s="1715">
        <v>6</v>
      </c>
    </row>
    <row r="27" spans="1:4">
      <c r="A27" s="1714" t="s">
        <v>1136</v>
      </c>
      <c r="B27" s="1715">
        <v>251</v>
      </c>
      <c r="C27" s="1715">
        <v>231</v>
      </c>
      <c r="D27" s="1715">
        <v>20</v>
      </c>
    </row>
    <row r="28" spans="1:4">
      <c r="A28" s="1714" t="s">
        <v>1137</v>
      </c>
      <c r="B28" s="1715">
        <v>521</v>
      </c>
      <c r="C28" s="1715">
        <v>420</v>
      </c>
      <c r="D28" s="1715">
        <v>101</v>
      </c>
    </row>
    <row r="29" spans="1:4">
      <c r="A29" s="1714" t="s">
        <v>1138</v>
      </c>
      <c r="B29" s="1715">
        <v>52</v>
      </c>
      <c r="C29" s="1715">
        <v>20</v>
      </c>
      <c r="D29" s="1715">
        <v>32</v>
      </c>
    </row>
    <row r="30" spans="1:4">
      <c r="A30" s="1714" t="s">
        <v>1139</v>
      </c>
      <c r="B30" s="1715">
        <v>241</v>
      </c>
      <c r="C30" s="1715">
        <v>165</v>
      </c>
      <c r="D30" s="1715">
        <v>76</v>
      </c>
    </row>
    <row r="31" spans="1:4">
      <c r="A31" s="1714" t="s">
        <v>1140</v>
      </c>
      <c r="B31" s="1715">
        <v>19</v>
      </c>
      <c r="C31" s="1715">
        <v>13</v>
      </c>
      <c r="D31" s="1715">
        <v>6</v>
      </c>
    </row>
    <row r="32" spans="1:4">
      <c r="A32" s="1714" t="s">
        <v>1141</v>
      </c>
      <c r="B32" s="1715">
        <v>4</v>
      </c>
      <c r="C32" s="1715">
        <v>3</v>
      </c>
      <c r="D32" s="1718">
        <v>1</v>
      </c>
    </row>
    <row r="33" spans="1:5">
      <c r="A33" s="870" t="s">
        <v>1144</v>
      </c>
      <c r="B33" s="1719"/>
      <c r="C33" s="1719"/>
      <c r="D33" s="1719"/>
      <c r="E33" s="1720"/>
    </row>
    <row r="34" spans="1:5" ht="28.5" customHeight="1">
      <c r="A34" s="1721" t="s">
        <v>1145</v>
      </c>
      <c r="B34" s="1721"/>
      <c r="C34" s="1721"/>
      <c r="D34" s="1721"/>
    </row>
    <row r="36" spans="1:5" ht="36" customHeight="1">
      <c r="A36" s="1722" t="s">
        <v>1146</v>
      </c>
      <c r="B36" s="1722"/>
      <c r="C36" s="1722"/>
      <c r="D36" s="1722"/>
      <c r="E36" s="12"/>
    </row>
    <row r="37" spans="1:5">
      <c r="A37" s="1711"/>
      <c r="B37" s="1669" t="s">
        <v>1</v>
      </c>
      <c r="C37" s="1669" t="s">
        <v>766</v>
      </c>
      <c r="D37" s="1669" t="s">
        <v>767</v>
      </c>
    </row>
    <row r="38" spans="1:5">
      <c r="A38" s="1712" t="s">
        <v>1092</v>
      </c>
      <c r="B38" s="1713">
        <v>12713</v>
      </c>
      <c r="C38" s="1713">
        <v>12440</v>
      </c>
      <c r="D38" s="1713">
        <v>273</v>
      </c>
    </row>
    <row r="39" spans="1:5">
      <c r="A39" s="1714" t="s">
        <v>1133</v>
      </c>
      <c r="B39" s="1715">
        <v>6332</v>
      </c>
      <c r="C39" s="1715">
        <v>6196</v>
      </c>
      <c r="D39" s="1715">
        <v>136</v>
      </c>
    </row>
    <row r="40" spans="1:5">
      <c r="A40" s="1714" t="s">
        <v>1134</v>
      </c>
      <c r="B40" s="1715">
        <v>3874</v>
      </c>
      <c r="C40" s="1715">
        <v>3856</v>
      </c>
      <c r="D40" s="1715">
        <v>18</v>
      </c>
    </row>
    <row r="41" spans="1:5">
      <c r="A41" s="1714" t="s">
        <v>1135</v>
      </c>
      <c r="B41" s="1715">
        <v>999</v>
      </c>
      <c r="C41" s="1715">
        <v>985</v>
      </c>
      <c r="D41" s="1715">
        <v>14</v>
      </c>
    </row>
    <row r="42" spans="1:5">
      <c r="A42" s="1714" t="s">
        <v>1136</v>
      </c>
      <c r="B42" s="1715">
        <v>704</v>
      </c>
      <c r="C42" s="1715">
        <v>688</v>
      </c>
      <c r="D42" s="1715">
        <v>16</v>
      </c>
    </row>
    <row r="43" spans="1:5">
      <c r="A43" s="1714" t="s">
        <v>1137</v>
      </c>
      <c r="B43" s="1718">
        <v>515</v>
      </c>
      <c r="C43" s="1718">
        <v>463</v>
      </c>
      <c r="D43" s="1718">
        <v>52</v>
      </c>
    </row>
    <row r="44" spans="1:5">
      <c r="A44" s="1714" t="s">
        <v>1138</v>
      </c>
      <c r="B44" s="1718">
        <v>54</v>
      </c>
      <c r="C44" s="1718">
        <v>40</v>
      </c>
      <c r="D44" s="1718">
        <v>14</v>
      </c>
    </row>
    <row r="45" spans="1:5">
      <c r="A45" s="1716" t="s">
        <v>1139</v>
      </c>
      <c r="B45" s="1718">
        <v>195</v>
      </c>
      <c r="C45" s="1718">
        <v>176</v>
      </c>
      <c r="D45" s="1718">
        <v>19</v>
      </c>
    </row>
    <row r="46" spans="1:5" ht="19.5" customHeight="1">
      <c r="A46" s="1714" t="s">
        <v>1140</v>
      </c>
      <c r="B46" s="1718">
        <v>28</v>
      </c>
      <c r="C46" s="1718">
        <v>25</v>
      </c>
      <c r="D46" s="1718">
        <v>3</v>
      </c>
    </row>
    <row r="47" spans="1:5">
      <c r="A47" s="1714" t="s">
        <v>1141</v>
      </c>
      <c r="B47" s="1718">
        <v>12</v>
      </c>
      <c r="C47" s="1718">
        <v>11</v>
      </c>
      <c r="D47" s="1718">
        <v>1</v>
      </c>
    </row>
    <row r="48" spans="1:5" s="12" customFormat="1" ht="20.25" customHeight="1">
      <c r="A48" s="1717" t="s">
        <v>1142</v>
      </c>
      <c r="B48" s="1723">
        <v>12251</v>
      </c>
      <c r="C48" s="1723">
        <v>11984</v>
      </c>
      <c r="D48" s="1723">
        <v>267</v>
      </c>
      <c r="E48" s="7"/>
    </row>
    <row r="49" spans="1:4">
      <c r="A49" s="1714" t="s">
        <v>1133</v>
      </c>
      <c r="B49" s="1718">
        <v>6007</v>
      </c>
      <c r="C49" s="1718">
        <v>5871</v>
      </c>
      <c r="D49" s="1718">
        <v>136</v>
      </c>
    </row>
    <row r="50" spans="1:4">
      <c r="A50" s="1714" t="s">
        <v>1134</v>
      </c>
      <c r="B50" s="1718">
        <v>3777</v>
      </c>
      <c r="C50" s="1718">
        <v>3759</v>
      </c>
      <c r="D50" s="1718">
        <v>18</v>
      </c>
    </row>
    <row r="51" spans="1:4">
      <c r="A51" s="1714" t="s">
        <v>1135</v>
      </c>
      <c r="B51" s="1718">
        <v>979</v>
      </c>
      <c r="C51" s="1718">
        <v>967</v>
      </c>
      <c r="D51" s="1718">
        <v>12</v>
      </c>
    </row>
    <row r="52" spans="1:4">
      <c r="A52" s="1714" t="s">
        <v>1136</v>
      </c>
      <c r="B52" s="1718">
        <v>696</v>
      </c>
      <c r="C52" s="1718">
        <v>682</v>
      </c>
      <c r="D52" s="1718">
        <v>14</v>
      </c>
    </row>
    <row r="53" spans="1:4">
      <c r="A53" s="1714" t="s">
        <v>1137</v>
      </c>
      <c r="B53" s="1718">
        <v>508</v>
      </c>
      <c r="C53" s="1718">
        <v>458</v>
      </c>
      <c r="D53" s="1718">
        <v>50</v>
      </c>
    </row>
    <row r="54" spans="1:4">
      <c r="A54" s="1714" t="s">
        <v>1138</v>
      </c>
      <c r="B54" s="1718">
        <v>52</v>
      </c>
      <c r="C54" s="1718">
        <v>38</v>
      </c>
      <c r="D54" s="1718">
        <v>14</v>
      </c>
    </row>
    <row r="55" spans="1:4">
      <c r="A55" s="1714" t="s">
        <v>1139</v>
      </c>
      <c r="B55" s="1718">
        <v>192</v>
      </c>
      <c r="C55" s="1718">
        <v>173</v>
      </c>
      <c r="D55" s="1718">
        <v>19</v>
      </c>
    </row>
    <row r="56" spans="1:4">
      <c r="A56" s="1714" t="s">
        <v>1140</v>
      </c>
      <c r="B56" s="1718">
        <v>28</v>
      </c>
      <c r="C56" s="1718">
        <v>25</v>
      </c>
      <c r="D56" s="1718">
        <v>3</v>
      </c>
    </row>
    <row r="57" spans="1:4">
      <c r="A57" s="1714" t="s">
        <v>1141</v>
      </c>
      <c r="B57" s="1718">
        <v>12</v>
      </c>
      <c r="C57" s="1718">
        <v>11</v>
      </c>
      <c r="D57" s="1718">
        <v>1</v>
      </c>
    </row>
    <row r="58" spans="1:4">
      <c r="A58" s="1712" t="s">
        <v>1143</v>
      </c>
      <c r="B58" s="1723">
        <v>462</v>
      </c>
      <c r="C58" s="1723">
        <v>456</v>
      </c>
      <c r="D58" s="1723">
        <v>6</v>
      </c>
    </row>
    <row r="59" spans="1:4">
      <c r="A59" s="1714" t="s">
        <v>1133</v>
      </c>
      <c r="B59" s="1718">
        <v>325</v>
      </c>
      <c r="C59" s="1718">
        <v>325</v>
      </c>
      <c r="D59" s="1718">
        <v>0</v>
      </c>
    </row>
    <row r="60" spans="1:4">
      <c r="A60" s="1714" t="s">
        <v>1134</v>
      </c>
      <c r="B60" s="1718">
        <v>97</v>
      </c>
      <c r="C60" s="1718">
        <v>97</v>
      </c>
      <c r="D60" s="1718">
        <v>0</v>
      </c>
    </row>
    <row r="61" spans="1:4">
      <c r="A61" s="1714" t="s">
        <v>1135</v>
      </c>
      <c r="B61" s="1718">
        <v>20</v>
      </c>
      <c r="C61" s="1718">
        <v>18</v>
      </c>
      <c r="D61" s="1718">
        <v>2</v>
      </c>
    </row>
    <row r="62" spans="1:4">
      <c r="A62" s="1714" t="s">
        <v>1136</v>
      </c>
      <c r="B62" s="1718">
        <v>8</v>
      </c>
      <c r="C62" s="1718">
        <v>6</v>
      </c>
      <c r="D62" s="1718">
        <v>2</v>
      </c>
    </row>
    <row r="63" spans="1:4">
      <c r="A63" s="1714" t="s">
        <v>1137</v>
      </c>
      <c r="B63" s="1718">
        <v>7</v>
      </c>
      <c r="C63" s="1718">
        <v>5</v>
      </c>
      <c r="D63" s="1718">
        <v>2</v>
      </c>
    </row>
    <row r="64" spans="1:4">
      <c r="A64" s="1714" t="s">
        <v>1138</v>
      </c>
      <c r="B64" s="1718">
        <v>2</v>
      </c>
      <c r="C64" s="1718">
        <v>2</v>
      </c>
      <c r="D64" s="1718">
        <v>0</v>
      </c>
    </row>
    <row r="65" spans="1:5">
      <c r="A65" s="1714" t="s">
        <v>1139</v>
      </c>
      <c r="B65" s="1718">
        <v>3</v>
      </c>
      <c r="C65" s="1718">
        <v>3</v>
      </c>
      <c r="D65" s="1718">
        <v>0</v>
      </c>
    </row>
    <row r="66" spans="1:5">
      <c r="A66" s="1714" t="s">
        <v>1140</v>
      </c>
      <c r="B66" s="1718">
        <v>0</v>
      </c>
      <c r="C66" s="1718">
        <v>0</v>
      </c>
      <c r="D66" s="1718">
        <v>0</v>
      </c>
    </row>
    <row r="67" spans="1:5">
      <c r="A67" s="1714" t="s">
        <v>1141</v>
      </c>
      <c r="B67" s="1718">
        <v>0</v>
      </c>
      <c r="C67" s="1718">
        <v>0</v>
      </c>
      <c r="D67" s="1718">
        <v>0</v>
      </c>
    </row>
    <row r="68" spans="1:5">
      <c r="A68" s="1183" t="s">
        <v>1147</v>
      </c>
      <c r="B68" s="1724"/>
      <c r="C68" s="1724"/>
      <c r="D68" s="1724"/>
      <c r="E68" s="1720"/>
    </row>
    <row r="69" spans="1:5" ht="29.25" customHeight="1">
      <c r="A69" s="1725" t="s">
        <v>1148</v>
      </c>
      <c r="B69" s="1721"/>
      <c r="C69" s="1721"/>
      <c r="D69" s="1721"/>
    </row>
    <row r="71" spans="1:5" ht="36.75" customHeight="1">
      <c r="A71" s="1726" t="s">
        <v>1149</v>
      </c>
      <c r="B71" s="1726"/>
      <c r="C71" s="1726"/>
      <c r="D71" s="1726"/>
      <c r="E71" s="12"/>
    </row>
    <row r="72" spans="1:5">
      <c r="A72" s="1711"/>
      <c r="B72" s="1669" t="s">
        <v>1</v>
      </c>
      <c r="C72" s="1669" t="s">
        <v>766</v>
      </c>
      <c r="D72" s="1669" t="s">
        <v>767</v>
      </c>
    </row>
    <row r="73" spans="1:5">
      <c r="A73" s="1712" t="s">
        <v>1092</v>
      </c>
      <c r="B73" s="1713">
        <v>112557</v>
      </c>
      <c r="C73" s="1713">
        <v>108905</v>
      </c>
      <c r="D73" s="1713">
        <v>3652</v>
      </c>
    </row>
    <row r="74" spans="1:5">
      <c r="A74" s="1714" t="s">
        <v>1133</v>
      </c>
      <c r="B74" s="1715">
        <v>44361</v>
      </c>
      <c r="C74" s="1715">
        <v>43827</v>
      </c>
      <c r="D74" s="1715">
        <v>534</v>
      </c>
    </row>
    <row r="75" spans="1:5">
      <c r="A75" s="1714" t="s">
        <v>1134</v>
      </c>
      <c r="B75" s="1715">
        <v>26985</v>
      </c>
      <c r="C75" s="1715">
        <v>26711</v>
      </c>
      <c r="D75" s="1715">
        <v>274</v>
      </c>
    </row>
    <row r="76" spans="1:5">
      <c r="A76" s="1714" t="s">
        <v>1135</v>
      </c>
      <c r="B76" s="1715">
        <v>8430</v>
      </c>
      <c r="C76" s="1715">
        <v>8350</v>
      </c>
      <c r="D76" s="1715">
        <v>80</v>
      </c>
    </row>
    <row r="77" spans="1:5">
      <c r="A77" s="1714" t="s">
        <v>1136</v>
      </c>
      <c r="B77" s="1715">
        <v>8275</v>
      </c>
      <c r="C77" s="1715">
        <v>8046</v>
      </c>
      <c r="D77" s="1715">
        <v>229</v>
      </c>
    </row>
    <row r="78" spans="1:5">
      <c r="A78" s="1714" t="s">
        <v>1137</v>
      </c>
      <c r="B78" s="1715">
        <v>14561</v>
      </c>
      <c r="C78" s="1715">
        <v>13348</v>
      </c>
      <c r="D78" s="1715">
        <v>1213</v>
      </c>
    </row>
    <row r="79" spans="1:5">
      <c r="A79" s="1714" t="s">
        <v>1138</v>
      </c>
      <c r="B79" s="1715">
        <v>1968</v>
      </c>
      <c r="C79" s="1715">
        <v>1406</v>
      </c>
      <c r="D79" s="1715">
        <v>562</v>
      </c>
    </row>
    <row r="80" spans="1:5">
      <c r="A80" s="1716" t="s">
        <v>1139</v>
      </c>
      <c r="B80" s="1715">
        <v>7304</v>
      </c>
      <c r="C80" s="1715">
        <v>6601</v>
      </c>
      <c r="D80" s="1715">
        <v>703</v>
      </c>
    </row>
    <row r="81" spans="1:4">
      <c r="A81" s="1714" t="s">
        <v>1140</v>
      </c>
      <c r="B81" s="1715">
        <v>634</v>
      </c>
      <c r="C81" s="1715">
        <v>579</v>
      </c>
      <c r="D81" s="1715">
        <v>55</v>
      </c>
    </row>
    <row r="82" spans="1:4">
      <c r="A82" s="1714" t="s">
        <v>1141</v>
      </c>
      <c r="B82" s="1715">
        <v>39</v>
      </c>
      <c r="C82" s="1715">
        <v>37</v>
      </c>
      <c r="D82" s="1715">
        <v>2</v>
      </c>
    </row>
    <row r="83" spans="1:4">
      <c r="A83" s="1717" t="s">
        <v>1142</v>
      </c>
      <c r="B83" s="1713">
        <v>110106</v>
      </c>
      <c r="C83" s="1713">
        <v>106704</v>
      </c>
      <c r="D83" s="1713">
        <v>3402</v>
      </c>
    </row>
    <row r="84" spans="1:4">
      <c r="A84" s="1714" t="s">
        <v>1133</v>
      </c>
      <c r="B84" s="1715">
        <v>43737</v>
      </c>
      <c r="C84" s="1715">
        <v>43210</v>
      </c>
      <c r="D84" s="1715">
        <v>527</v>
      </c>
    </row>
    <row r="85" spans="1:4">
      <c r="A85" s="1714" t="s">
        <v>1134</v>
      </c>
      <c r="B85" s="1715">
        <v>26425</v>
      </c>
      <c r="C85" s="1715">
        <v>26158</v>
      </c>
      <c r="D85" s="1715">
        <v>267</v>
      </c>
    </row>
    <row r="86" spans="1:4">
      <c r="A86" s="1714" t="s">
        <v>1135</v>
      </c>
      <c r="B86" s="1715">
        <v>8231</v>
      </c>
      <c r="C86" s="1715">
        <v>8155</v>
      </c>
      <c r="D86" s="1715">
        <v>76</v>
      </c>
    </row>
    <row r="87" spans="1:4">
      <c r="A87" s="1714" t="s">
        <v>1136</v>
      </c>
      <c r="B87" s="1718">
        <v>8032</v>
      </c>
      <c r="C87" s="1718">
        <v>7821</v>
      </c>
      <c r="D87" s="1718">
        <v>211</v>
      </c>
    </row>
    <row r="88" spans="1:4">
      <c r="A88" s="1714" t="s">
        <v>1137</v>
      </c>
      <c r="B88" s="1718">
        <v>14047</v>
      </c>
      <c r="C88" s="1718">
        <v>12933</v>
      </c>
      <c r="D88" s="1718">
        <v>1114</v>
      </c>
    </row>
    <row r="89" spans="1:4">
      <c r="A89" s="1714" t="s">
        <v>1138</v>
      </c>
      <c r="B89" s="1718">
        <v>1918</v>
      </c>
      <c r="C89" s="1718">
        <v>1388</v>
      </c>
      <c r="D89" s="1718">
        <v>530</v>
      </c>
    </row>
    <row r="90" spans="1:4">
      <c r="A90" s="1714" t="s">
        <v>1139</v>
      </c>
      <c r="B90" s="1718">
        <v>7066</v>
      </c>
      <c r="C90" s="1718">
        <v>6439</v>
      </c>
      <c r="D90" s="1718">
        <v>627</v>
      </c>
    </row>
    <row r="91" spans="1:4">
      <c r="A91" s="1714" t="s">
        <v>1140</v>
      </c>
      <c r="B91" s="1718">
        <v>615</v>
      </c>
      <c r="C91" s="1718">
        <v>566</v>
      </c>
      <c r="D91" s="1718">
        <v>49</v>
      </c>
    </row>
    <row r="92" spans="1:4">
      <c r="A92" s="1714" t="s">
        <v>1141</v>
      </c>
      <c r="B92" s="1718">
        <v>35</v>
      </c>
      <c r="C92" s="1718">
        <v>34</v>
      </c>
      <c r="D92" s="1718">
        <v>1</v>
      </c>
    </row>
    <row r="93" spans="1:4">
      <c r="A93" s="1712" t="s">
        <v>1143</v>
      </c>
      <c r="B93" s="1723">
        <v>2451</v>
      </c>
      <c r="C93" s="1723">
        <v>2201</v>
      </c>
      <c r="D93" s="1723">
        <v>250</v>
      </c>
    </row>
    <row r="94" spans="1:4">
      <c r="A94" s="1714" t="s">
        <v>1133</v>
      </c>
      <c r="B94" s="1718">
        <v>624</v>
      </c>
      <c r="C94" s="1718">
        <v>617</v>
      </c>
      <c r="D94" s="1718">
        <v>7</v>
      </c>
    </row>
    <row r="95" spans="1:4">
      <c r="A95" s="1714" t="s">
        <v>1134</v>
      </c>
      <c r="B95" s="1718">
        <v>560</v>
      </c>
      <c r="C95" s="1718">
        <v>553</v>
      </c>
      <c r="D95" s="1718">
        <v>7</v>
      </c>
    </row>
    <row r="96" spans="1:4">
      <c r="A96" s="1714" t="s">
        <v>1135</v>
      </c>
      <c r="B96" s="1718">
        <v>199</v>
      </c>
      <c r="C96" s="1718">
        <v>195</v>
      </c>
      <c r="D96" s="1718">
        <v>4</v>
      </c>
    </row>
    <row r="97" spans="1:5">
      <c r="A97" s="1714" t="s">
        <v>1136</v>
      </c>
      <c r="B97" s="1718">
        <v>243</v>
      </c>
      <c r="C97" s="1718">
        <v>225</v>
      </c>
      <c r="D97" s="1718">
        <v>18</v>
      </c>
    </row>
    <row r="98" spans="1:5">
      <c r="A98" s="1714" t="s">
        <v>1137</v>
      </c>
      <c r="B98" s="1718">
        <v>514</v>
      </c>
      <c r="C98" s="1718">
        <v>415</v>
      </c>
      <c r="D98" s="1718">
        <v>99</v>
      </c>
    </row>
    <row r="99" spans="1:5">
      <c r="A99" s="1714" t="s">
        <v>1138</v>
      </c>
      <c r="B99" s="1718">
        <v>50</v>
      </c>
      <c r="C99" s="1718">
        <v>18</v>
      </c>
      <c r="D99" s="1718">
        <v>32</v>
      </c>
    </row>
    <row r="100" spans="1:5">
      <c r="A100" s="1714" t="s">
        <v>1139</v>
      </c>
      <c r="B100" s="1718">
        <v>238</v>
      </c>
      <c r="C100" s="1718">
        <v>162</v>
      </c>
      <c r="D100" s="1718">
        <v>76</v>
      </c>
    </row>
    <row r="101" spans="1:5">
      <c r="A101" s="1714" t="s">
        <v>1140</v>
      </c>
      <c r="B101" s="1718">
        <v>19</v>
      </c>
      <c r="C101" s="1718">
        <v>13</v>
      </c>
      <c r="D101" s="1718">
        <v>6</v>
      </c>
    </row>
    <row r="102" spans="1:5">
      <c r="A102" s="1714" t="s">
        <v>1141</v>
      </c>
      <c r="B102" s="1718">
        <v>4</v>
      </c>
      <c r="C102" s="1718">
        <v>3</v>
      </c>
      <c r="D102" s="1718">
        <v>1</v>
      </c>
    </row>
    <row r="103" spans="1:5">
      <c r="A103" s="1183" t="s">
        <v>1147</v>
      </c>
      <c r="B103" s="1724"/>
      <c r="C103" s="1724"/>
      <c r="D103" s="1724"/>
      <c r="E103" s="1720"/>
    </row>
    <row r="104" spans="1:5" ht="32.25" customHeight="1">
      <c r="A104" s="1725" t="s">
        <v>1148</v>
      </c>
      <c r="B104" s="1721"/>
      <c r="C104" s="1721"/>
      <c r="D104" s="1721"/>
    </row>
    <row r="106" spans="1:5" ht="33.75" customHeight="1">
      <c r="A106" s="860" t="s">
        <v>1150</v>
      </c>
      <c r="B106" s="860"/>
      <c r="C106" s="860"/>
      <c r="D106" s="860"/>
    </row>
    <row r="107" spans="1:5">
      <c r="A107" s="1422"/>
      <c r="B107" s="1669" t="s">
        <v>1</v>
      </c>
      <c r="C107" s="1669" t="s">
        <v>766</v>
      </c>
      <c r="D107" s="1669" t="s">
        <v>767</v>
      </c>
    </row>
    <row r="108" spans="1:5">
      <c r="A108" s="1712" t="s">
        <v>1092</v>
      </c>
      <c r="B108" s="1713">
        <v>273801</v>
      </c>
      <c r="C108" s="1713">
        <v>261766</v>
      </c>
      <c r="D108" s="1713">
        <v>12035</v>
      </c>
    </row>
    <row r="109" spans="1:5">
      <c r="A109" s="1714" t="s">
        <v>1133</v>
      </c>
      <c r="B109" s="1715">
        <v>84432</v>
      </c>
      <c r="C109" s="1715">
        <v>82982</v>
      </c>
      <c r="D109" s="1715">
        <v>1450</v>
      </c>
    </row>
    <row r="110" spans="1:5">
      <c r="A110" s="1714" t="s">
        <v>1134</v>
      </c>
      <c r="B110" s="1715">
        <v>52645</v>
      </c>
      <c r="C110" s="1715">
        <v>51428</v>
      </c>
      <c r="D110" s="1715">
        <v>1217</v>
      </c>
    </row>
    <row r="111" spans="1:5">
      <c r="A111" s="1714" t="s">
        <v>1135</v>
      </c>
      <c r="B111" s="1718">
        <v>33308</v>
      </c>
      <c r="C111" s="1718">
        <v>32937</v>
      </c>
      <c r="D111" s="1718">
        <v>371</v>
      </c>
    </row>
    <row r="112" spans="1:5">
      <c r="A112" s="1714" t="s">
        <v>1136</v>
      </c>
      <c r="B112" s="1718">
        <v>28651</v>
      </c>
      <c r="C112" s="1718">
        <v>27867</v>
      </c>
      <c r="D112" s="1718">
        <v>784</v>
      </c>
    </row>
    <row r="113" spans="1:5">
      <c r="A113" s="1714" t="s">
        <v>1137</v>
      </c>
      <c r="B113" s="1718">
        <v>40515</v>
      </c>
      <c r="C113" s="1718">
        <v>37032</v>
      </c>
      <c r="D113" s="1718">
        <v>3483</v>
      </c>
    </row>
    <row r="114" spans="1:5">
      <c r="A114" s="1714" t="s">
        <v>1138</v>
      </c>
      <c r="B114" s="1718">
        <v>9464</v>
      </c>
      <c r="C114" s="1718">
        <v>7346</v>
      </c>
      <c r="D114" s="1718">
        <v>2118</v>
      </c>
    </row>
    <row r="115" spans="1:5">
      <c r="A115" s="1716" t="s">
        <v>1139</v>
      </c>
      <c r="B115" s="1718">
        <v>22236</v>
      </c>
      <c r="C115" s="1718">
        <v>19873</v>
      </c>
      <c r="D115" s="1718">
        <v>2363</v>
      </c>
    </row>
    <row r="116" spans="1:5" ht="17.25" customHeight="1">
      <c r="A116" s="1714" t="s">
        <v>1140</v>
      </c>
      <c r="B116" s="1718">
        <v>2542</v>
      </c>
      <c r="C116" s="1718">
        <v>2294</v>
      </c>
      <c r="D116" s="1718">
        <v>248</v>
      </c>
    </row>
    <row r="117" spans="1:5">
      <c r="A117" s="1714" t="s">
        <v>1141</v>
      </c>
      <c r="B117" s="1718">
        <v>8</v>
      </c>
      <c r="C117" s="1718">
        <v>7</v>
      </c>
      <c r="D117" s="1718">
        <v>1</v>
      </c>
    </row>
    <row r="118" spans="1:5" s="12" customFormat="1" ht="20.25" customHeight="1">
      <c r="A118" s="1717" t="s">
        <v>1142</v>
      </c>
      <c r="B118" s="1723">
        <v>271095</v>
      </c>
      <c r="C118" s="1723">
        <v>259481</v>
      </c>
      <c r="D118" s="1723">
        <v>11614</v>
      </c>
      <c r="E118" s="7"/>
    </row>
    <row r="119" spans="1:5">
      <c r="A119" s="1714" t="s">
        <v>1133</v>
      </c>
      <c r="B119" s="1718">
        <v>83821</v>
      </c>
      <c r="C119" s="1718">
        <v>82380</v>
      </c>
      <c r="D119" s="1718">
        <v>1441</v>
      </c>
    </row>
    <row r="120" spans="1:5">
      <c r="A120" s="1714" t="s">
        <v>1134</v>
      </c>
      <c r="B120" s="1718">
        <v>52096</v>
      </c>
      <c r="C120" s="1718">
        <v>50894</v>
      </c>
      <c r="D120" s="1718">
        <v>1202</v>
      </c>
    </row>
    <row r="121" spans="1:5">
      <c r="A121" s="1714" t="s">
        <v>1135</v>
      </c>
      <c r="B121" s="1718">
        <v>33058</v>
      </c>
      <c r="C121" s="1718">
        <v>32690</v>
      </c>
      <c r="D121" s="1718">
        <v>368</v>
      </c>
    </row>
    <row r="122" spans="1:5">
      <c r="A122" s="1714" t="s">
        <v>1136</v>
      </c>
      <c r="B122" s="1718">
        <v>28399</v>
      </c>
      <c r="C122" s="1718">
        <v>27636</v>
      </c>
      <c r="D122" s="1718">
        <v>763</v>
      </c>
    </row>
    <row r="123" spans="1:5">
      <c r="A123" s="1714" t="s">
        <v>1137</v>
      </c>
      <c r="B123" s="1718">
        <v>40011</v>
      </c>
      <c r="C123" s="1718">
        <v>36670</v>
      </c>
      <c r="D123" s="1718">
        <v>3341</v>
      </c>
    </row>
    <row r="124" spans="1:5">
      <c r="A124" s="1714" t="s">
        <v>1138</v>
      </c>
      <c r="B124" s="1718">
        <v>9327</v>
      </c>
      <c r="C124" s="1718">
        <v>7282</v>
      </c>
      <c r="D124" s="1718">
        <v>2045</v>
      </c>
    </row>
    <row r="125" spans="1:5">
      <c r="A125" s="1714" t="s">
        <v>1139</v>
      </c>
      <c r="B125" s="1718">
        <v>21872</v>
      </c>
      <c r="C125" s="1718">
        <v>19646</v>
      </c>
      <c r="D125" s="1718">
        <v>2226</v>
      </c>
    </row>
    <row r="126" spans="1:5">
      <c r="A126" s="1714" t="s">
        <v>1140</v>
      </c>
      <c r="B126" s="1718">
        <v>2503</v>
      </c>
      <c r="C126" s="1718">
        <v>2276</v>
      </c>
      <c r="D126" s="1718">
        <v>227</v>
      </c>
    </row>
    <row r="127" spans="1:5">
      <c r="A127" s="1714" t="s">
        <v>1141</v>
      </c>
      <c r="B127" s="1718">
        <v>8</v>
      </c>
      <c r="C127" s="1718">
        <v>7</v>
      </c>
      <c r="D127" s="1718">
        <v>1</v>
      </c>
    </row>
    <row r="128" spans="1:5">
      <c r="A128" s="1712" t="s">
        <v>1143</v>
      </c>
      <c r="B128" s="1723">
        <v>2706</v>
      </c>
      <c r="C128" s="1723">
        <v>2285</v>
      </c>
      <c r="D128" s="1723">
        <v>421</v>
      </c>
    </row>
    <row r="129" spans="1:5">
      <c r="A129" s="1714" t="s">
        <v>1133</v>
      </c>
      <c r="B129" s="1718">
        <v>611</v>
      </c>
      <c r="C129" s="1718">
        <v>602</v>
      </c>
      <c r="D129" s="1718">
        <v>9</v>
      </c>
    </row>
    <row r="130" spans="1:5">
      <c r="A130" s="1714" t="s">
        <v>1134</v>
      </c>
      <c r="B130" s="1718">
        <v>549</v>
      </c>
      <c r="C130" s="1718">
        <v>534</v>
      </c>
      <c r="D130" s="1718">
        <v>15</v>
      </c>
    </row>
    <row r="131" spans="1:5">
      <c r="A131" s="1714" t="s">
        <v>1135</v>
      </c>
      <c r="B131" s="1718">
        <v>250</v>
      </c>
      <c r="C131" s="1718">
        <v>247</v>
      </c>
      <c r="D131" s="1718">
        <v>3</v>
      </c>
    </row>
    <row r="132" spans="1:5">
      <c r="A132" s="1714" t="s">
        <v>1136</v>
      </c>
      <c r="B132" s="1718">
        <v>252</v>
      </c>
      <c r="C132" s="1718">
        <v>231</v>
      </c>
      <c r="D132" s="1718">
        <v>21</v>
      </c>
    </row>
    <row r="133" spans="1:5">
      <c r="A133" s="1714" t="s">
        <v>1137</v>
      </c>
      <c r="B133" s="1718">
        <v>504</v>
      </c>
      <c r="C133" s="1718">
        <v>362</v>
      </c>
      <c r="D133" s="1718">
        <v>142</v>
      </c>
    </row>
    <row r="134" spans="1:5">
      <c r="A134" s="1714" t="s">
        <v>1138</v>
      </c>
      <c r="B134" s="1718">
        <v>137</v>
      </c>
      <c r="C134" s="1718">
        <v>64</v>
      </c>
      <c r="D134" s="1718">
        <v>73</v>
      </c>
    </row>
    <row r="135" spans="1:5">
      <c r="A135" s="1714" t="s">
        <v>1139</v>
      </c>
      <c r="B135" s="1718">
        <v>364</v>
      </c>
      <c r="C135" s="1718">
        <v>227</v>
      </c>
      <c r="D135" s="1718">
        <v>137</v>
      </c>
    </row>
    <row r="136" spans="1:5">
      <c r="A136" s="1714" t="s">
        <v>1140</v>
      </c>
      <c r="B136" s="1718">
        <v>39</v>
      </c>
      <c r="C136" s="1718">
        <v>18</v>
      </c>
      <c r="D136" s="1718">
        <v>21</v>
      </c>
    </row>
    <row r="137" spans="1:5">
      <c r="A137" s="1714" t="s">
        <v>1141</v>
      </c>
      <c r="B137" s="1718">
        <v>0</v>
      </c>
      <c r="C137" s="1718">
        <v>0</v>
      </c>
      <c r="D137" s="1718">
        <v>0</v>
      </c>
    </row>
    <row r="138" spans="1:5">
      <c r="A138" s="1183" t="s">
        <v>1147</v>
      </c>
      <c r="B138" s="1724"/>
      <c r="C138" s="1724"/>
      <c r="D138" s="1724"/>
      <c r="E138" s="1720"/>
    </row>
    <row r="139" spans="1:5" ht="31.5" customHeight="1">
      <c r="A139" s="1725" t="s">
        <v>1151</v>
      </c>
      <c r="B139" s="1721"/>
      <c r="C139" s="1721"/>
      <c r="D139" s="1721"/>
    </row>
    <row r="141" spans="1:5" ht="33" customHeight="1">
      <c r="A141" s="1726" t="s">
        <v>1152</v>
      </c>
      <c r="B141" s="1726"/>
      <c r="C141" s="1726"/>
      <c r="D141" s="1726"/>
      <c r="E141" s="12"/>
    </row>
    <row r="142" spans="1:5">
      <c r="A142" s="1422"/>
      <c r="B142" s="1669" t="s">
        <v>1</v>
      </c>
      <c r="C142" s="1669" t="s">
        <v>766</v>
      </c>
      <c r="D142" s="1669" t="s">
        <v>767</v>
      </c>
    </row>
    <row r="143" spans="1:5">
      <c r="A143" s="1712" t="s">
        <v>1092</v>
      </c>
      <c r="B143" s="1713">
        <v>17075</v>
      </c>
      <c r="C143" s="1713">
        <v>16631</v>
      </c>
      <c r="D143" s="1713">
        <v>444</v>
      </c>
    </row>
    <row r="144" spans="1:5">
      <c r="A144" s="1714" t="s">
        <v>1133</v>
      </c>
      <c r="B144" s="1715">
        <v>6112</v>
      </c>
      <c r="C144" s="1715">
        <v>6014</v>
      </c>
      <c r="D144" s="1715">
        <v>98</v>
      </c>
    </row>
    <row r="145" spans="1:5">
      <c r="A145" s="1714" t="s">
        <v>1134</v>
      </c>
      <c r="B145" s="1715">
        <v>4835</v>
      </c>
      <c r="C145" s="1715">
        <v>4804</v>
      </c>
      <c r="D145" s="1715">
        <v>31</v>
      </c>
    </row>
    <row r="146" spans="1:5">
      <c r="A146" s="1714" t="s">
        <v>1135</v>
      </c>
      <c r="B146" s="1715">
        <v>2310</v>
      </c>
      <c r="C146" s="1715">
        <v>2274</v>
      </c>
      <c r="D146" s="1715">
        <v>36</v>
      </c>
    </row>
    <row r="147" spans="1:5">
      <c r="A147" s="1714" t="s">
        <v>1136</v>
      </c>
      <c r="B147" s="1715">
        <v>1680</v>
      </c>
      <c r="C147" s="1715">
        <v>1630</v>
      </c>
      <c r="D147" s="1715">
        <v>50</v>
      </c>
    </row>
    <row r="148" spans="1:5">
      <c r="A148" s="1714" t="s">
        <v>1137</v>
      </c>
      <c r="B148" s="1715">
        <v>1330</v>
      </c>
      <c r="C148" s="1715">
        <v>1190</v>
      </c>
      <c r="D148" s="1715">
        <v>140</v>
      </c>
    </row>
    <row r="149" spans="1:5">
      <c r="A149" s="1714" t="s">
        <v>1138</v>
      </c>
      <c r="B149" s="1715">
        <v>185</v>
      </c>
      <c r="C149" s="1715">
        <v>149</v>
      </c>
      <c r="D149" s="1715">
        <v>36</v>
      </c>
    </row>
    <row r="150" spans="1:5">
      <c r="A150" s="1716" t="s">
        <v>1139</v>
      </c>
      <c r="B150" s="1715">
        <v>554</v>
      </c>
      <c r="C150" s="1715">
        <v>506</v>
      </c>
      <c r="D150" s="1715">
        <v>48</v>
      </c>
    </row>
    <row r="151" spans="1:5" ht="19.5" customHeight="1">
      <c r="A151" s="1714" t="s">
        <v>1140</v>
      </c>
      <c r="B151" s="1715">
        <v>69</v>
      </c>
      <c r="C151" s="1715">
        <v>64</v>
      </c>
      <c r="D151" s="1715">
        <v>5</v>
      </c>
    </row>
    <row r="152" spans="1:5">
      <c r="A152" s="1714" t="s">
        <v>1141</v>
      </c>
      <c r="B152" s="1715">
        <v>0</v>
      </c>
      <c r="C152" s="1715">
        <v>0</v>
      </c>
      <c r="D152" s="1715">
        <v>0</v>
      </c>
    </row>
    <row r="153" spans="1:5" s="12" customFormat="1" ht="17.25" customHeight="1">
      <c r="A153" s="1717" t="s">
        <v>1142</v>
      </c>
      <c r="B153" s="1713">
        <v>16595</v>
      </c>
      <c r="C153" s="1713">
        <v>16166</v>
      </c>
      <c r="D153" s="1713">
        <v>429</v>
      </c>
      <c r="E153" s="7"/>
    </row>
    <row r="154" spans="1:5">
      <c r="A154" s="1714" t="s">
        <v>1133</v>
      </c>
      <c r="B154" s="1715">
        <v>5890</v>
      </c>
      <c r="C154" s="1715">
        <v>5794</v>
      </c>
      <c r="D154" s="1715">
        <v>96</v>
      </c>
    </row>
    <row r="155" spans="1:5">
      <c r="A155" s="1714" t="s">
        <v>1134</v>
      </c>
      <c r="B155" s="1715">
        <v>4694</v>
      </c>
      <c r="C155" s="1715">
        <v>4667</v>
      </c>
      <c r="D155" s="1718">
        <v>27</v>
      </c>
    </row>
    <row r="156" spans="1:5">
      <c r="A156" s="1714" t="s">
        <v>1135</v>
      </c>
      <c r="B156" s="1715">
        <v>2270</v>
      </c>
      <c r="C156" s="1715">
        <v>2234</v>
      </c>
      <c r="D156" s="1718">
        <v>36</v>
      </c>
    </row>
    <row r="157" spans="1:5">
      <c r="A157" s="1714" t="s">
        <v>1136</v>
      </c>
      <c r="B157" s="1715">
        <v>1651</v>
      </c>
      <c r="C157" s="1715">
        <v>1601</v>
      </c>
      <c r="D157" s="1718">
        <v>50</v>
      </c>
    </row>
    <row r="158" spans="1:5">
      <c r="A158" s="1714" t="s">
        <v>1137</v>
      </c>
      <c r="B158" s="1715">
        <v>1304</v>
      </c>
      <c r="C158" s="1715">
        <v>1170</v>
      </c>
      <c r="D158" s="1718">
        <v>134</v>
      </c>
    </row>
    <row r="159" spans="1:5">
      <c r="A159" s="1714" t="s">
        <v>1138</v>
      </c>
      <c r="B159" s="1715">
        <v>181</v>
      </c>
      <c r="C159" s="1715">
        <v>146</v>
      </c>
      <c r="D159" s="1718">
        <v>35</v>
      </c>
    </row>
    <row r="160" spans="1:5">
      <c r="A160" s="1714" t="s">
        <v>1139</v>
      </c>
      <c r="B160" s="1715">
        <v>538</v>
      </c>
      <c r="C160" s="1715">
        <v>492</v>
      </c>
      <c r="D160" s="1718">
        <v>46</v>
      </c>
    </row>
    <row r="161" spans="1:5">
      <c r="A161" s="1714" t="s">
        <v>1140</v>
      </c>
      <c r="B161" s="1715">
        <v>67</v>
      </c>
      <c r="C161" s="1715">
        <v>62</v>
      </c>
      <c r="D161" s="1718">
        <v>5</v>
      </c>
    </row>
    <row r="162" spans="1:5">
      <c r="A162" s="1714" t="s">
        <v>1141</v>
      </c>
      <c r="B162" s="1715">
        <v>0</v>
      </c>
      <c r="C162" s="1715">
        <v>0</v>
      </c>
      <c r="D162" s="1718">
        <v>0</v>
      </c>
    </row>
    <row r="163" spans="1:5">
      <c r="A163" s="1712" t="s">
        <v>1143</v>
      </c>
      <c r="B163" s="1713">
        <v>480</v>
      </c>
      <c r="C163" s="1713">
        <v>465</v>
      </c>
      <c r="D163" s="1723">
        <v>15</v>
      </c>
    </row>
    <row r="164" spans="1:5">
      <c r="A164" s="1714" t="s">
        <v>1133</v>
      </c>
      <c r="B164" s="1715">
        <v>222</v>
      </c>
      <c r="C164" s="1715">
        <v>220</v>
      </c>
      <c r="D164" s="1718">
        <v>2</v>
      </c>
    </row>
    <row r="165" spans="1:5">
      <c r="A165" s="1714" t="s">
        <v>1134</v>
      </c>
      <c r="B165" s="1715">
        <v>141</v>
      </c>
      <c r="C165" s="1715">
        <v>137</v>
      </c>
      <c r="D165" s="1718">
        <v>4</v>
      </c>
    </row>
    <row r="166" spans="1:5">
      <c r="A166" s="1714" t="s">
        <v>1135</v>
      </c>
      <c r="B166" s="1715">
        <v>40</v>
      </c>
      <c r="C166" s="1715">
        <v>40</v>
      </c>
      <c r="D166" s="1718">
        <v>0</v>
      </c>
    </row>
    <row r="167" spans="1:5">
      <c r="A167" s="1714" t="s">
        <v>1136</v>
      </c>
      <c r="B167" s="1715">
        <v>29</v>
      </c>
      <c r="C167" s="1715">
        <v>29</v>
      </c>
      <c r="D167" s="1718">
        <v>0</v>
      </c>
    </row>
    <row r="168" spans="1:5">
      <c r="A168" s="1714" t="s">
        <v>1137</v>
      </c>
      <c r="B168" s="1715">
        <v>26</v>
      </c>
      <c r="C168" s="1715">
        <v>20</v>
      </c>
      <c r="D168" s="1718">
        <v>6</v>
      </c>
    </row>
    <row r="169" spans="1:5">
      <c r="A169" s="1714" t="s">
        <v>1138</v>
      </c>
      <c r="B169" s="1715">
        <v>4</v>
      </c>
      <c r="C169" s="1715">
        <v>3</v>
      </c>
      <c r="D169" s="1718">
        <v>1</v>
      </c>
    </row>
    <row r="170" spans="1:5">
      <c r="A170" s="1714" t="s">
        <v>1139</v>
      </c>
      <c r="B170" s="1715">
        <v>16</v>
      </c>
      <c r="C170" s="1715">
        <v>14</v>
      </c>
      <c r="D170" s="1718">
        <v>2</v>
      </c>
    </row>
    <row r="171" spans="1:5">
      <c r="A171" s="1714" t="s">
        <v>1140</v>
      </c>
      <c r="B171" s="1718">
        <v>2</v>
      </c>
      <c r="C171" s="1718">
        <v>2</v>
      </c>
      <c r="D171" s="1715">
        <v>0</v>
      </c>
    </row>
    <row r="172" spans="1:5">
      <c r="A172" s="1714" t="s">
        <v>1141</v>
      </c>
      <c r="B172" s="1715">
        <v>0</v>
      </c>
      <c r="C172" s="1715">
        <v>0</v>
      </c>
      <c r="D172" s="1715">
        <v>0</v>
      </c>
    </row>
    <row r="173" spans="1:5">
      <c r="A173" s="870" t="s">
        <v>1147</v>
      </c>
      <c r="B173" s="1719"/>
      <c r="C173" s="1719"/>
      <c r="D173" s="1719"/>
      <c r="E173" s="1720"/>
    </row>
    <row r="174" spans="1:5" ht="36" customHeight="1">
      <c r="A174" s="1463" t="s">
        <v>1153</v>
      </c>
      <c r="B174" s="1727"/>
      <c r="C174" s="1727"/>
      <c r="D174" s="1727"/>
    </row>
    <row r="176" spans="1:5" ht="31.5" customHeight="1">
      <c r="A176" s="1726" t="s">
        <v>1154</v>
      </c>
      <c r="B176" s="1726"/>
      <c r="C176" s="1726"/>
      <c r="D176" s="1726"/>
      <c r="E176" s="12"/>
    </row>
    <row r="177" spans="1:5">
      <c r="A177" s="1422"/>
      <c r="B177" s="1669" t="s">
        <v>1</v>
      </c>
      <c r="C177" s="1669" t="s">
        <v>766</v>
      </c>
      <c r="D177" s="1669" t="s">
        <v>767</v>
      </c>
    </row>
    <row r="178" spans="1:5">
      <c r="A178" s="1712" t="s">
        <v>1092</v>
      </c>
      <c r="B178" s="1713">
        <v>256726</v>
      </c>
      <c r="C178" s="1713">
        <v>245135</v>
      </c>
      <c r="D178" s="1713">
        <v>11591</v>
      </c>
    </row>
    <row r="179" spans="1:5">
      <c r="A179" s="1714" t="s">
        <v>1133</v>
      </c>
      <c r="B179" s="1715">
        <v>78320</v>
      </c>
      <c r="C179" s="1715">
        <v>76968</v>
      </c>
      <c r="D179" s="1715">
        <v>1352</v>
      </c>
    </row>
    <row r="180" spans="1:5">
      <c r="A180" s="1714" t="s">
        <v>1134</v>
      </c>
      <c r="B180" s="1715">
        <v>47810</v>
      </c>
      <c r="C180" s="1715">
        <v>46624</v>
      </c>
      <c r="D180" s="1715">
        <v>1186</v>
      </c>
    </row>
    <row r="181" spans="1:5">
      <c r="A181" s="1714" t="s">
        <v>1135</v>
      </c>
      <c r="B181" s="1715">
        <v>30998</v>
      </c>
      <c r="C181" s="1715">
        <v>30663</v>
      </c>
      <c r="D181" s="1715">
        <v>335</v>
      </c>
    </row>
    <row r="182" spans="1:5">
      <c r="A182" s="1714" t="s">
        <v>1136</v>
      </c>
      <c r="B182" s="1715">
        <v>26971</v>
      </c>
      <c r="C182" s="1715">
        <v>26237</v>
      </c>
      <c r="D182" s="1715">
        <v>734</v>
      </c>
    </row>
    <row r="183" spans="1:5">
      <c r="A183" s="1714" t="s">
        <v>1137</v>
      </c>
      <c r="B183" s="1715">
        <v>39185</v>
      </c>
      <c r="C183" s="1715">
        <v>35842</v>
      </c>
      <c r="D183" s="1715">
        <v>3343</v>
      </c>
    </row>
    <row r="184" spans="1:5">
      <c r="A184" s="1714" t="s">
        <v>1138</v>
      </c>
      <c r="B184" s="1718">
        <v>9279</v>
      </c>
      <c r="C184" s="1718">
        <v>7197</v>
      </c>
      <c r="D184" s="1718">
        <v>2082</v>
      </c>
    </row>
    <row r="185" spans="1:5">
      <c r="A185" s="1716" t="s">
        <v>1139</v>
      </c>
      <c r="B185" s="1718">
        <v>21682</v>
      </c>
      <c r="C185" s="1718">
        <v>19367</v>
      </c>
      <c r="D185" s="1718">
        <v>2315</v>
      </c>
    </row>
    <row r="186" spans="1:5" ht="16.5" customHeight="1">
      <c r="A186" s="1714" t="s">
        <v>1140</v>
      </c>
      <c r="B186" s="1718">
        <v>2473</v>
      </c>
      <c r="C186" s="1718">
        <v>2230</v>
      </c>
      <c r="D186" s="1718">
        <v>243</v>
      </c>
    </row>
    <row r="187" spans="1:5">
      <c r="A187" s="1714" t="s">
        <v>1141</v>
      </c>
      <c r="B187" s="1718">
        <v>8</v>
      </c>
      <c r="C187" s="1718">
        <v>7</v>
      </c>
      <c r="D187" s="1718">
        <v>1</v>
      </c>
    </row>
    <row r="188" spans="1:5" s="12" customFormat="1" ht="18.75" customHeight="1">
      <c r="A188" s="1717" t="s">
        <v>1142</v>
      </c>
      <c r="B188" s="1723">
        <v>254500</v>
      </c>
      <c r="C188" s="1723">
        <v>243315</v>
      </c>
      <c r="D188" s="1723">
        <v>11185</v>
      </c>
      <c r="E188" s="7"/>
    </row>
    <row r="189" spans="1:5">
      <c r="A189" s="1714" t="s">
        <v>1133</v>
      </c>
      <c r="B189" s="1718">
        <v>77931</v>
      </c>
      <c r="C189" s="1718">
        <v>76586</v>
      </c>
      <c r="D189" s="1718">
        <v>1345</v>
      </c>
    </row>
    <row r="190" spans="1:5">
      <c r="A190" s="1714" t="s">
        <v>1134</v>
      </c>
      <c r="B190" s="1718">
        <v>47402</v>
      </c>
      <c r="C190" s="1718">
        <v>46227</v>
      </c>
      <c r="D190" s="1718">
        <v>1175</v>
      </c>
    </row>
    <row r="191" spans="1:5">
      <c r="A191" s="1714" t="s">
        <v>1135</v>
      </c>
      <c r="B191" s="1718">
        <v>30788</v>
      </c>
      <c r="C191" s="1718">
        <v>30456</v>
      </c>
      <c r="D191" s="1718">
        <v>332</v>
      </c>
    </row>
    <row r="192" spans="1:5">
      <c r="A192" s="1714" t="s">
        <v>1136</v>
      </c>
      <c r="B192" s="1718">
        <v>26748</v>
      </c>
      <c r="C192" s="1718">
        <v>26035</v>
      </c>
      <c r="D192" s="1718">
        <v>713</v>
      </c>
    </row>
    <row r="193" spans="1:5">
      <c r="A193" s="1714" t="s">
        <v>1137</v>
      </c>
      <c r="B193" s="1718">
        <v>38707</v>
      </c>
      <c r="C193" s="1718">
        <v>35500</v>
      </c>
      <c r="D193" s="1718">
        <v>3207</v>
      </c>
    </row>
    <row r="194" spans="1:5">
      <c r="A194" s="1714" t="s">
        <v>1138</v>
      </c>
      <c r="B194" s="1718">
        <v>9146</v>
      </c>
      <c r="C194" s="1718">
        <v>7136</v>
      </c>
      <c r="D194" s="1718">
        <v>2010</v>
      </c>
    </row>
    <row r="195" spans="1:5">
      <c r="A195" s="1714" t="s">
        <v>1139</v>
      </c>
      <c r="B195" s="1718">
        <v>21334</v>
      </c>
      <c r="C195" s="1718">
        <v>19154</v>
      </c>
      <c r="D195" s="1718">
        <v>2180</v>
      </c>
    </row>
    <row r="196" spans="1:5">
      <c r="A196" s="1714" t="s">
        <v>1140</v>
      </c>
      <c r="B196" s="1718">
        <v>2436</v>
      </c>
      <c r="C196" s="1718">
        <v>2214</v>
      </c>
      <c r="D196" s="1718">
        <v>222</v>
      </c>
    </row>
    <row r="197" spans="1:5">
      <c r="A197" s="1714" t="s">
        <v>1141</v>
      </c>
      <c r="B197" s="1718">
        <v>8</v>
      </c>
      <c r="C197" s="1718">
        <v>7</v>
      </c>
      <c r="D197" s="1718">
        <v>1</v>
      </c>
    </row>
    <row r="198" spans="1:5">
      <c r="A198" s="1712" t="s">
        <v>1143</v>
      </c>
      <c r="B198" s="1723">
        <v>2226</v>
      </c>
      <c r="C198" s="1723">
        <v>1820</v>
      </c>
      <c r="D198" s="1723">
        <v>406</v>
      </c>
    </row>
    <row r="199" spans="1:5">
      <c r="A199" s="1714" t="s">
        <v>1133</v>
      </c>
      <c r="B199" s="1718">
        <v>389</v>
      </c>
      <c r="C199" s="1718">
        <v>382</v>
      </c>
      <c r="D199" s="1718">
        <v>7</v>
      </c>
    </row>
    <row r="200" spans="1:5">
      <c r="A200" s="1714" t="s">
        <v>1134</v>
      </c>
      <c r="B200" s="1718">
        <v>408</v>
      </c>
      <c r="C200" s="1718">
        <v>397</v>
      </c>
      <c r="D200" s="1718">
        <v>11</v>
      </c>
    </row>
    <row r="201" spans="1:5">
      <c r="A201" s="1714" t="s">
        <v>1135</v>
      </c>
      <c r="B201" s="1718">
        <v>210</v>
      </c>
      <c r="C201" s="1718">
        <v>207</v>
      </c>
      <c r="D201" s="1718">
        <v>3</v>
      </c>
    </row>
    <row r="202" spans="1:5">
      <c r="A202" s="1714" t="s">
        <v>1136</v>
      </c>
      <c r="B202" s="1718">
        <v>223</v>
      </c>
      <c r="C202" s="1718">
        <v>202</v>
      </c>
      <c r="D202" s="1718">
        <v>21</v>
      </c>
    </row>
    <row r="203" spans="1:5">
      <c r="A203" s="1714" t="s">
        <v>1137</v>
      </c>
      <c r="B203" s="1718">
        <v>478</v>
      </c>
      <c r="C203" s="1718">
        <v>342</v>
      </c>
      <c r="D203" s="1718">
        <v>136</v>
      </c>
    </row>
    <row r="204" spans="1:5">
      <c r="A204" s="1714" t="s">
        <v>1138</v>
      </c>
      <c r="B204" s="1718">
        <v>133</v>
      </c>
      <c r="C204" s="1718">
        <v>61</v>
      </c>
      <c r="D204" s="1718">
        <v>72</v>
      </c>
    </row>
    <row r="205" spans="1:5">
      <c r="A205" s="1714" t="s">
        <v>1139</v>
      </c>
      <c r="B205" s="1718">
        <v>348</v>
      </c>
      <c r="C205" s="1718">
        <v>213</v>
      </c>
      <c r="D205" s="1718">
        <v>135</v>
      </c>
    </row>
    <row r="206" spans="1:5">
      <c r="A206" s="1714" t="s">
        <v>1140</v>
      </c>
      <c r="B206" s="1718">
        <v>37</v>
      </c>
      <c r="C206" s="1718">
        <v>16</v>
      </c>
      <c r="D206" s="1718">
        <v>21</v>
      </c>
    </row>
    <row r="207" spans="1:5">
      <c r="A207" s="1714" t="s">
        <v>1141</v>
      </c>
      <c r="B207" s="1718">
        <v>0</v>
      </c>
      <c r="C207" s="1718">
        <v>0</v>
      </c>
      <c r="D207" s="1718">
        <v>0</v>
      </c>
    </row>
    <row r="208" spans="1:5">
      <c r="A208" s="1183" t="s">
        <v>1144</v>
      </c>
      <c r="B208" s="1724"/>
      <c r="C208" s="1724"/>
      <c r="D208" s="1724"/>
      <c r="E208" s="1720"/>
    </row>
    <row r="209" spans="1:5" ht="31.5" customHeight="1">
      <c r="A209" s="1725" t="s">
        <v>1151</v>
      </c>
      <c r="B209" s="1721"/>
      <c r="C209" s="1721"/>
      <c r="D209" s="1721"/>
    </row>
    <row r="211" spans="1:5" ht="31.5" customHeight="1">
      <c r="A211" s="1726" t="s">
        <v>1155</v>
      </c>
      <c r="B211" s="1726"/>
      <c r="C211" s="1726"/>
      <c r="D211" s="1726"/>
      <c r="E211" s="12"/>
    </row>
    <row r="212" spans="1:5">
      <c r="A212" s="1422"/>
      <c r="B212" s="1669" t="s">
        <v>1</v>
      </c>
      <c r="C212" s="1669" t="s">
        <v>766</v>
      </c>
      <c r="D212" s="1669" t="s">
        <v>767</v>
      </c>
    </row>
    <row r="213" spans="1:5">
      <c r="A213" s="1712" t="s">
        <v>1092</v>
      </c>
      <c r="B213" s="1713">
        <v>297406</v>
      </c>
      <c r="C213" s="1713">
        <v>272081</v>
      </c>
      <c r="D213" s="1713">
        <v>25325</v>
      </c>
    </row>
    <row r="214" spans="1:5">
      <c r="A214" s="1714" t="s">
        <v>1133</v>
      </c>
      <c r="B214" s="1715">
        <v>82252</v>
      </c>
      <c r="C214" s="1715">
        <v>79192</v>
      </c>
      <c r="D214" s="1715">
        <v>3060</v>
      </c>
    </row>
    <row r="215" spans="1:5">
      <c r="A215" s="1714" t="s">
        <v>1134</v>
      </c>
      <c r="B215" s="1715">
        <v>66035</v>
      </c>
      <c r="C215" s="1715">
        <v>60921</v>
      </c>
      <c r="D215" s="1715">
        <v>5114</v>
      </c>
    </row>
    <row r="216" spans="1:5">
      <c r="A216" s="1714" t="s">
        <v>1135</v>
      </c>
      <c r="B216" s="1715">
        <v>25252</v>
      </c>
      <c r="C216" s="1715">
        <v>24464</v>
      </c>
      <c r="D216" s="1715">
        <v>788</v>
      </c>
    </row>
    <row r="217" spans="1:5">
      <c r="A217" s="1714" t="s">
        <v>1136</v>
      </c>
      <c r="B217" s="1715">
        <v>31744</v>
      </c>
      <c r="C217" s="1715">
        <v>30197</v>
      </c>
      <c r="D217" s="1715">
        <v>1547</v>
      </c>
    </row>
    <row r="218" spans="1:5">
      <c r="A218" s="1714" t="s">
        <v>1137</v>
      </c>
      <c r="B218" s="1715">
        <v>45324</v>
      </c>
      <c r="C218" s="1715">
        <v>39565</v>
      </c>
      <c r="D218" s="1715">
        <v>5759</v>
      </c>
    </row>
    <row r="219" spans="1:5">
      <c r="A219" s="1714" t="s">
        <v>1138</v>
      </c>
      <c r="B219" s="1715">
        <v>13937</v>
      </c>
      <c r="C219" s="1715">
        <v>9989</v>
      </c>
      <c r="D219" s="1715">
        <v>3948</v>
      </c>
    </row>
    <row r="220" spans="1:5">
      <c r="A220" s="1716" t="s">
        <v>1139</v>
      </c>
      <c r="B220" s="1715">
        <v>29514</v>
      </c>
      <c r="C220" s="1715">
        <v>24786</v>
      </c>
      <c r="D220" s="1715">
        <v>4728</v>
      </c>
    </row>
    <row r="221" spans="1:5" ht="18" customHeight="1">
      <c r="A221" s="1714" t="s">
        <v>1140</v>
      </c>
      <c r="B221" s="1718">
        <v>3298</v>
      </c>
      <c r="C221" s="1718">
        <v>2921</v>
      </c>
      <c r="D221" s="1718">
        <v>377</v>
      </c>
    </row>
    <row r="222" spans="1:5">
      <c r="A222" s="1714" t="s">
        <v>1141</v>
      </c>
      <c r="B222" s="1718">
        <v>50</v>
      </c>
      <c r="C222" s="1718">
        <v>46</v>
      </c>
      <c r="D222" s="1718">
        <v>4</v>
      </c>
    </row>
    <row r="223" spans="1:5" s="12" customFormat="1" ht="18" customHeight="1">
      <c r="A223" s="1717" t="s">
        <v>1142</v>
      </c>
      <c r="B223" s="1723">
        <v>294524</v>
      </c>
      <c r="C223" s="1723">
        <v>269821</v>
      </c>
      <c r="D223" s="1723">
        <v>24703</v>
      </c>
      <c r="E223" s="7"/>
    </row>
    <row r="224" spans="1:5">
      <c r="A224" s="1714" t="s">
        <v>1133</v>
      </c>
      <c r="B224" s="1718">
        <v>81669</v>
      </c>
      <c r="C224" s="1718">
        <v>78615</v>
      </c>
      <c r="D224" s="1718">
        <v>3054</v>
      </c>
    </row>
    <row r="225" spans="1:4">
      <c r="A225" s="1714" t="s">
        <v>1134</v>
      </c>
      <c r="B225" s="1718">
        <v>65465</v>
      </c>
      <c r="C225" s="1718">
        <v>60368</v>
      </c>
      <c r="D225" s="1718">
        <v>5097</v>
      </c>
    </row>
    <row r="226" spans="1:4">
      <c r="A226" s="1714" t="s">
        <v>1135</v>
      </c>
      <c r="B226" s="1718">
        <v>24976</v>
      </c>
      <c r="C226" s="1718">
        <v>24198</v>
      </c>
      <c r="D226" s="1718">
        <v>778</v>
      </c>
    </row>
    <row r="227" spans="1:4">
      <c r="A227" s="1714" t="s">
        <v>1136</v>
      </c>
      <c r="B227" s="1718">
        <v>31481</v>
      </c>
      <c r="C227" s="1718">
        <v>29962</v>
      </c>
      <c r="D227" s="1718">
        <v>1519</v>
      </c>
    </row>
    <row r="228" spans="1:4">
      <c r="A228" s="1714" t="s">
        <v>1137</v>
      </c>
      <c r="B228" s="1718">
        <v>44812</v>
      </c>
      <c r="C228" s="1718">
        <v>39213</v>
      </c>
      <c r="D228" s="1718">
        <v>5599</v>
      </c>
    </row>
    <row r="229" spans="1:4">
      <c r="A229" s="1714" t="s">
        <v>1138</v>
      </c>
      <c r="B229" s="1718">
        <v>13764</v>
      </c>
      <c r="C229" s="1718">
        <v>9922</v>
      </c>
      <c r="D229" s="1718">
        <v>3842</v>
      </c>
    </row>
    <row r="230" spans="1:4">
      <c r="A230" s="1714" t="s">
        <v>1139</v>
      </c>
      <c r="B230" s="1718">
        <v>29045</v>
      </c>
      <c r="C230" s="1718">
        <v>24592</v>
      </c>
      <c r="D230" s="1718">
        <v>4453</v>
      </c>
    </row>
    <row r="231" spans="1:4">
      <c r="A231" s="1714" t="s">
        <v>1140</v>
      </c>
      <c r="B231" s="1718">
        <v>3264</v>
      </c>
      <c r="C231" s="1718">
        <v>2907</v>
      </c>
      <c r="D231" s="1718">
        <v>357</v>
      </c>
    </row>
    <row r="232" spans="1:4">
      <c r="A232" s="1714" t="s">
        <v>1141</v>
      </c>
      <c r="B232" s="1718">
        <v>48</v>
      </c>
      <c r="C232" s="1718">
        <v>44</v>
      </c>
      <c r="D232" s="1718">
        <v>4</v>
      </c>
    </row>
    <row r="233" spans="1:4">
      <c r="A233" s="1712" t="s">
        <v>1143</v>
      </c>
      <c r="B233" s="1723">
        <v>2882</v>
      </c>
      <c r="C233" s="1723">
        <v>2260</v>
      </c>
      <c r="D233" s="1723">
        <v>622</v>
      </c>
    </row>
    <row r="234" spans="1:4">
      <c r="A234" s="1714" t="s">
        <v>1133</v>
      </c>
      <c r="B234" s="1718">
        <v>583</v>
      </c>
      <c r="C234" s="1718">
        <v>577</v>
      </c>
      <c r="D234" s="1718">
        <v>6</v>
      </c>
    </row>
    <row r="235" spans="1:4">
      <c r="A235" s="1714" t="s">
        <v>1134</v>
      </c>
      <c r="B235" s="1718">
        <v>570</v>
      </c>
      <c r="C235" s="1718">
        <v>553</v>
      </c>
      <c r="D235" s="1718">
        <v>17</v>
      </c>
    </row>
    <row r="236" spans="1:4">
      <c r="A236" s="1714" t="s">
        <v>1135</v>
      </c>
      <c r="B236" s="1718">
        <v>276</v>
      </c>
      <c r="C236" s="1718">
        <v>266</v>
      </c>
      <c r="D236" s="1718">
        <v>10</v>
      </c>
    </row>
    <row r="237" spans="1:4">
      <c r="A237" s="1714" t="s">
        <v>1136</v>
      </c>
      <c r="B237" s="1718">
        <v>263</v>
      </c>
      <c r="C237" s="1718">
        <v>235</v>
      </c>
      <c r="D237" s="1718">
        <v>28</v>
      </c>
    </row>
    <row r="238" spans="1:4">
      <c r="A238" s="1714" t="s">
        <v>1137</v>
      </c>
      <c r="B238" s="1718">
        <v>512</v>
      </c>
      <c r="C238" s="1718">
        <v>352</v>
      </c>
      <c r="D238" s="1718">
        <v>160</v>
      </c>
    </row>
    <row r="239" spans="1:4">
      <c r="A239" s="1714" t="s">
        <v>1138</v>
      </c>
      <c r="B239" s="1718">
        <v>173</v>
      </c>
      <c r="C239" s="1718">
        <v>67</v>
      </c>
      <c r="D239" s="1718">
        <v>106</v>
      </c>
    </row>
    <row r="240" spans="1:4">
      <c r="A240" s="1714" t="s">
        <v>1139</v>
      </c>
      <c r="B240" s="1718">
        <v>469</v>
      </c>
      <c r="C240" s="1718">
        <v>194</v>
      </c>
      <c r="D240" s="1718">
        <v>275</v>
      </c>
    </row>
    <row r="241" spans="1:5">
      <c r="A241" s="1714" t="s">
        <v>1140</v>
      </c>
      <c r="B241" s="1718">
        <v>34</v>
      </c>
      <c r="C241" s="1718">
        <v>14</v>
      </c>
      <c r="D241" s="1718">
        <v>20</v>
      </c>
    </row>
    <row r="242" spans="1:5">
      <c r="A242" s="1714" t="s">
        <v>1141</v>
      </c>
      <c r="B242" s="1718">
        <v>2</v>
      </c>
      <c r="C242" s="1718">
        <v>2</v>
      </c>
      <c r="D242" s="1718">
        <v>0</v>
      </c>
    </row>
    <row r="243" spans="1:5">
      <c r="A243" s="870" t="s">
        <v>1144</v>
      </c>
      <c r="B243" s="1719"/>
      <c r="C243" s="1719"/>
      <c r="D243" s="1719"/>
      <c r="E243" s="1720"/>
    </row>
    <row r="244" spans="1:5" ht="32.25" customHeight="1">
      <c r="A244" s="1463" t="s">
        <v>1151</v>
      </c>
      <c r="B244" s="1727"/>
      <c r="C244" s="1727"/>
      <c r="D244" s="1727"/>
    </row>
    <row r="246" spans="1:5" ht="36" customHeight="1">
      <c r="A246" s="1726" t="s">
        <v>1156</v>
      </c>
      <c r="B246" s="1726"/>
      <c r="C246" s="1726"/>
      <c r="D246" s="1726"/>
      <c r="E246" s="12"/>
    </row>
    <row r="247" spans="1:5">
      <c r="A247" s="1422"/>
      <c r="B247" s="1669" t="s">
        <v>1</v>
      </c>
      <c r="C247" s="1669" t="s">
        <v>766</v>
      </c>
      <c r="D247" s="1669" t="s">
        <v>767</v>
      </c>
    </row>
    <row r="248" spans="1:5">
      <c r="A248" s="1712" t="s">
        <v>1092</v>
      </c>
      <c r="B248" s="1713">
        <v>22358</v>
      </c>
      <c r="C248" s="1713">
        <v>21413</v>
      </c>
      <c r="D248" s="1713">
        <v>945</v>
      </c>
    </row>
    <row r="249" spans="1:5">
      <c r="A249" s="1714" t="s">
        <v>1133</v>
      </c>
      <c r="B249" s="1715">
        <v>5957</v>
      </c>
      <c r="C249" s="1715">
        <v>5832</v>
      </c>
      <c r="D249" s="1715">
        <v>125</v>
      </c>
    </row>
    <row r="250" spans="1:5">
      <c r="A250" s="1714" t="s">
        <v>1134</v>
      </c>
      <c r="B250" s="1715">
        <v>5892</v>
      </c>
      <c r="C250" s="1715">
        <v>5831</v>
      </c>
      <c r="D250" s="1715">
        <v>61</v>
      </c>
    </row>
    <row r="251" spans="1:5">
      <c r="A251" s="1714" t="s">
        <v>1135</v>
      </c>
      <c r="B251" s="1715">
        <v>3334</v>
      </c>
      <c r="C251" s="1715">
        <v>3287</v>
      </c>
      <c r="D251" s="1715">
        <v>47</v>
      </c>
    </row>
    <row r="252" spans="1:5">
      <c r="A252" s="1714" t="s">
        <v>1136</v>
      </c>
      <c r="B252" s="1715">
        <v>2770</v>
      </c>
      <c r="C252" s="1715">
        <v>2703</v>
      </c>
      <c r="D252" s="1715">
        <v>67</v>
      </c>
    </row>
    <row r="253" spans="1:5">
      <c r="A253" s="1714" t="s">
        <v>1137</v>
      </c>
      <c r="B253" s="1715">
        <v>2183</v>
      </c>
      <c r="C253" s="1715">
        <v>1972</v>
      </c>
      <c r="D253" s="1715">
        <v>211</v>
      </c>
    </row>
    <row r="254" spans="1:5">
      <c r="A254" s="1714" t="s">
        <v>1138</v>
      </c>
      <c r="B254" s="1715">
        <v>551</v>
      </c>
      <c r="C254" s="1715">
        <v>369</v>
      </c>
      <c r="D254" s="1715">
        <v>182</v>
      </c>
    </row>
    <row r="255" spans="1:5">
      <c r="A255" s="1716" t="s">
        <v>1139</v>
      </c>
      <c r="B255" s="1718">
        <v>1513</v>
      </c>
      <c r="C255" s="1718">
        <v>1269</v>
      </c>
      <c r="D255" s="1715">
        <v>244</v>
      </c>
    </row>
    <row r="256" spans="1:5" ht="18" customHeight="1">
      <c r="A256" s="1714" t="s">
        <v>1140</v>
      </c>
      <c r="B256" s="1718">
        <v>155</v>
      </c>
      <c r="C256" s="1718">
        <v>147</v>
      </c>
      <c r="D256" s="1715">
        <v>8</v>
      </c>
    </row>
    <row r="257" spans="1:5">
      <c r="A257" s="1714" t="s">
        <v>1141</v>
      </c>
      <c r="B257" s="1718">
        <v>3</v>
      </c>
      <c r="C257" s="1718">
        <v>3</v>
      </c>
      <c r="D257" s="1715">
        <v>0</v>
      </c>
    </row>
    <row r="258" spans="1:5" s="12" customFormat="1" ht="21.75" customHeight="1">
      <c r="A258" s="1717" t="s">
        <v>1142</v>
      </c>
      <c r="B258" s="1723">
        <v>21579</v>
      </c>
      <c r="C258" s="1723">
        <v>20674</v>
      </c>
      <c r="D258" s="1713">
        <v>905</v>
      </c>
      <c r="E258" s="7"/>
    </row>
    <row r="259" spans="1:5">
      <c r="A259" s="1714" t="s">
        <v>1133</v>
      </c>
      <c r="B259" s="1718">
        <v>5672</v>
      </c>
      <c r="C259" s="1718">
        <v>5550</v>
      </c>
      <c r="D259" s="1715">
        <v>122</v>
      </c>
    </row>
    <row r="260" spans="1:5">
      <c r="A260" s="1714" t="s">
        <v>1134</v>
      </c>
      <c r="B260" s="1718">
        <v>5666</v>
      </c>
      <c r="C260" s="1718">
        <v>5611</v>
      </c>
      <c r="D260" s="1715">
        <v>55</v>
      </c>
    </row>
    <row r="261" spans="1:5">
      <c r="A261" s="1714" t="s">
        <v>1135</v>
      </c>
      <c r="B261" s="1718">
        <v>3214</v>
      </c>
      <c r="C261" s="1718">
        <v>3172</v>
      </c>
      <c r="D261" s="1718">
        <v>42</v>
      </c>
    </row>
    <row r="262" spans="1:5">
      <c r="A262" s="1714" t="s">
        <v>1136</v>
      </c>
      <c r="B262" s="1718">
        <v>2709</v>
      </c>
      <c r="C262" s="1718">
        <v>2644</v>
      </c>
      <c r="D262" s="1718">
        <v>65</v>
      </c>
    </row>
    <row r="263" spans="1:5">
      <c r="A263" s="1714" t="s">
        <v>1137</v>
      </c>
      <c r="B263" s="1718">
        <v>2141</v>
      </c>
      <c r="C263" s="1718">
        <v>1936</v>
      </c>
      <c r="D263" s="1718">
        <v>205</v>
      </c>
    </row>
    <row r="264" spans="1:5">
      <c r="A264" s="1714" t="s">
        <v>1138</v>
      </c>
      <c r="B264" s="1718">
        <v>546</v>
      </c>
      <c r="C264" s="1718">
        <v>366</v>
      </c>
      <c r="D264" s="1718">
        <v>180</v>
      </c>
    </row>
    <row r="265" spans="1:5">
      <c r="A265" s="1714" t="s">
        <v>1139</v>
      </c>
      <c r="B265" s="1718">
        <v>1475</v>
      </c>
      <c r="C265" s="1718">
        <v>1247</v>
      </c>
      <c r="D265" s="1718">
        <v>228</v>
      </c>
    </row>
    <row r="266" spans="1:5">
      <c r="A266" s="1714" t="s">
        <v>1140</v>
      </c>
      <c r="B266" s="1718">
        <v>153</v>
      </c>
      <c r="C266" s="1718">
        <v>145</v>
      </c>
      <c r="D266" s="1718">
        <v>8</v>
      </c>
    </row>
    <row r="267" spans="1:5">
      <c r="A267" s="1714" t="s">
        <v>1141</v>
      </c>
      <c r="B267" s="1718">
        <v>3</v>
      </c>
      <c r="C267" s="1718">
        <v>3</v>
      </c>
      <c r="D267" s="1718">
        <v>0</v>
      </c>
    </row>
    <row r="268" spans="1:5">
      <c r="A268" s="1712" t="s">
        <v>1143</v>
      </c>
      <c r="B268" s="1723">
        <v>779</v>
      </c>
      <c r="C268" s="1723">
        <v>739</v>
      </c>
      <c r="D268" s="1723">
        <v>40</v>
      </c>
    </row>
    <row r="269" spans="1:5">
      <c r="A269" s="1714" t="s">
        <v>1133</v>
      </c>
      <c r="B269" s="1718">
        <v>285</v>
      </c>
      <c r="C269" s="1718">
        <v>282</v>
      </c>
      <c r="D269" s="1718">
        <v>3</v>
      </c>
    </row>
    <row r="270" spans="1:5">
      <c r="A270" s="1714" t="s">
        <v>1134</v>
      </c>
      <c r="B270" s="1718">
        <v>226</v>
      </c>
      <c r="C270" s="1718">
        <v>220</v>
      </c>
      <c r="D270" s="1718">
        <v>6</v>
      </c>
    </row>
    <row r="271" spans="1:5">
      <c r="A271" s="1714" t="s">
        <v>1135</v>
      </c>
      <c r="B271" s="1718">
        <v>120</v>
      </c>
      <c r="C271" s="1718">
        <v>115</v>
      </c>
      <c r="D271" s="1718">
        <v>5</v>
      </c>
    </row>
    <row r="272" spans="1:5">
      <c r="A272" s="1714" t="s">
        <v>1136</v>
      </c>
      <c r="B272" s="1718">
        <v>61</v>
      </c>
      <c r="C272" s="1718">
        <v>59</v>
      </c>
      <c r="D272" s="1718">
        <v>2</v>
      </c>
    </row>
    <row r="273" spans="1:5">
      <c r="A273" s="1714" t="s">
        <v>1137</v>
      </c>
      <c r="B273" s="1718">
        <v>42</v>
      </c>
      <c r="C273" s="1718">
        <v>36</v>
      </c>
      <c r="D273" s="1718">
        <v>6</v>
      </c>
    </row>
    <row r="274" spans="1:5">
      <c r="A274" s="1714" t="s">
        <v>1138</v>
      </c>
      <c r="B274" s="1718">
        <v>5</v>
      </c>
      <c r="C274" s="1718">
        <v>3</v>
      </c>
      <c r="D274" s="1718">
        <v>2</v>
      </c>
    </row>
    <row r="275" spans="1:5">
      <c r="A275" s="1714" t="s">
        <v>1139</v>
      </c>
      <c r="B275" s="1718">
        <v>38</v>
      </c>
      <c r="C275" s="1718">
        <v>22</v>
      </c>
      <c r="D275" s="1718">
        <v>16</v>
      </c>
    </row>
    <row r="276" spans="1:5">
      <c r="A276" s="1714" t="s">
        <v>1140</v>
      </c>
      <c r="B276" s="1718">
        <v>2</v>
      </c>
      <c r="C276" s="1718">
        <v>2</v>
      </c>
      <c r="D276" s="1715">
        <v>0</v>
      </c>
    </row>
    <row r="277" spans="1:5">
      <c r="A277" s="1714" t="s">
        <v>1141</v>
      </c>
      <c r="B277" s="1718">
        <v>0</v>
      </c>
      <c r="C277" s="1718">
        <v>0</v>
      </c>
      <c r="D277" s="1715">
        <v>0</v>
      </c>
    </row>
    <row r="278" spans="1:5">
      <c r="A278" s="870" t="s">
        <v>1147</v>
      </c>
      <c r="B278" s="1719"/>
      <c r="C278" s="1719"/>
      <c r="D278" s="1719"/>
      <c r="E278" s="1720"/>
    </row>
    <row r="279" spans="1:5" ht="31.5" customHeight="1">
      <c r="A279" s="1463" t="s">
        <v>1151</v>
      </c>
      <c r="B279" s="1727"/>
      <c r="C279" s="1727"/>
      <c r="D279" s="1727"/>
    </row>
    <row r="281" spans="1:5" ht="37.5" customHeight="1">
      <c r="A281" s="1726" t="s">
        <v>1157</v>
      </c>
      <c r="B281" s="1726"/>
      <c r="C281" s="1726"/>
      <c r="D281" s="1726"/>
      <c r="E281" s="12"/>
    </row>
    <row r="282" spans="1:5">
      <c r="A282" s="1422"/>
      <c r="B282" s="1669" t="s">
        <v>1</v>
      </c>
      <c r="C282" s="1669" t="s">
        <v>766</v>
      </c>
      <c r="D282" s="1669" t="s">
        <v>767</v>
      </c>
    </row>
    <row r="283" spans="1:5">
      <c r="A283" s="1712" t="s">
        <v>1092</v>
      </c>
      <c r="B283" s="1713">
        <v>275048</v>
      </c>
      <c r="C283" s="1713">
        <v>250668</v>
      </c>
      <c r="D283" s="1713">
        <v>24380</v>
      </c>
    </row>
    <row r="284" spans="1:5">
      <c r="A284" s="1714" t="s">
        <v>1133</v>
      </c>
      <c r="B284" s="1715">
        <v>76295</v>
      </c>
      <c r="C284" s="1715">
        <v>73360</v>
      </c>
      <c r="D284" s="1715">
        <v>2935</v>
      </c>
    </row>
    <row r="285" spans="1:5">
      <c r="A285" s="1714" t="s">
        <v>1134</v>
      </c>
      <c r="B285" s="1715">
        <v>60143</v>
      </c>
      <c r="C285" s="1715">
        <v>55090</v>
      </c>
      <c r="D285" s="1715">
        <v>5053</v>
      </c>
    </row>
    <row r="286" spans="1:5">
      <c r="A286" s="1714" t="s">
        <v>1135</v>
      </c>
      <c r="B286" s="1715">
        <v>21918</v>
      </c>
      <c r="C286" s="1715">
        <v>21177</v>
      </c>
      <c r="D286" s="1715">
        <v>741</v>
      </c>
    </row>
    <row r="287" spans="1:5">
      <c r="A287" s="1714" t="s">
        <v>1136</v>
      </c>
      <c r="B287" s="1715">
        <v>28974</v>
      </c>
      <c r="C287" s="1715">
        <v>27494</v>
      </c>
      <c r="D287" s="1715">
        <v>1480</v>
      </c>
    </row>
    <row r="288" spans="1:5">
      <c r="A288" s="1714" t="s">
        <v>1137</v>
      </c>
      <c r="B288" s="1715">
        <v>43141</v>
      </c>
      <c r="C288" s="1715">
        <v>37593</v>
      </c>
      <c r="D288" s="1715">
        <v>5548</v>
      </c>
    </row>
    <row r="289" spans="1:5">
      <c r="A289" s="1714" t="s">
        <v>1138</v>
      </c>
      <c r="B289" s="1715">
        <v>13386</v>
      </c>
      <c r="C289" s="1715">
        <v>9620</v>
      </c>
      <c r="D289" s="1715">
        <v>3766</v>
      </c>
    </row>
    <row r="290" spans="1:5">
      <c r="A290" s="1716" t="s">
        <v>1139</v>
      </c>
      <c r="B290" s="1718">
        <v>28001</v>
      </c>
      <c r="C290" s="1718">
        <v>23517</v>
      </c>
      <c r="D290" s="1718">
        <v>4484</v>
      </c>
    </row>
    <row r="291" spans="1:5" ht="18" customHeight="1">
      <c r="A291" s="1714" t="s">
        <v>1140</v>
      </c>
      <c r="B291" s="1718">
        <v>3143</v>
      </c>
      <c r="C291" s="1718">
        <v>2774</v>
      </c>
      <c r="D291" s="1718">
        <v>369</v>
      </c>
    </row>
    <row r="292" spans="1:5">
      <c r="A292" s="1714" t="s">
        <v>1141</v>
      </c>
      <c r="B292" s="1718">
        <v>47</v>
      </c>
      <c r="C292" s="1718">
        <v>43</v>
      </c>
      <c r="D292" s="1718">
        <v>4</v>
      </c>
    </row>
    <row r="293" spans="1:5" s="12" customFormat="1" ht="19.5" customHeight="1">
      <c r="A293" s="1717" t="s">
        <v>1142</v>
      </c>
      <c r="B293" s="1723">
        <v>272945</v>
      </c>
      <c r="C293" s="1723">
        <v>249147</v>
      </c>
      <c r="D293" s="1723">
        <v>23798</v>
      </c>
      <c r="E293" s="7"/>
    </row>
    <row r="294" spans="1:5">
      <c r="A294" s="1714" t="s">
        <v>1133</v>
      </c>
      <c r="B294" s="1718">
        <v>75997</v>
      </c>
      <c r="C294" s="1718">
        <v>73065</v>
      </c>
      <c r="D294" s="1718">
        <v>2932</v>
      </c>
    </row>
    <row r="295" spans="1:5">
      <c r="A295" s="1714" t="s">
        <v>1134</v>
      </c>
      <c r="B295" s="1718">
        <v>59799</v>
      </c>
      <c r="C295" s="1718">
        <v>54757</v>
      </c>
      <c r="D295" s="1718">
        <v>5042</v>
      </c>
    </row>
    <row r="296" spans="1:5">
      <c r="A296" s="1714" t="s">
        <v>1135</v>
      </c>
      <c r="B296" s="1718">
        <v>21762</v>
      </c>
      <c r="C296" s="1718">
        <v>21026</v>
      </c>
      <c r="D296" s="1718">
        <v>736</v>
      </c>
    </row>
    <row r="297" spans="1:5">
      <c r="A297" s="1714" t="s">
        <v>1136</v>
      </c>
      <c r="B297" s="1718">
        <v>28772</v>
      </c>
      <c r="C297" s="1718">
        <v>27318</v>
      </c>
      <c r="D297" s="1718">
        <v>1454</v>
      </c>
    </row>
    <row r="298" spans="1:5">
      <c r="A298" s="1714" t="s">
        <v>1137</v>
      </c>
      <c r="B298" s="1718">
        <v>42671</v>
      </c>
      <c r="C298" s="1718">
        <v>37277</v>
      </c>
      <c r="D298" s="1718">
        <v>5394</v>
      </c>
    </row>
    <row r="299" spans="1:5">
      <c r="A299" s="1714" t="s">
        <v>1138</v>
      </c>
      <c r="B299" s="1718">
        <v>13218</v>
      </c>
      <c r="C299" s="1718">
        <v>9556</v>
      </c>
      <c r="D299" s="1718">
        <v>3662</v>
      </c>
    </row>
    <row r="300" spans="1:5">
      <c r="A300" s="1714" t="s">
        <v>1139</v>
      </c>
      <c r="B300" s="1718">
        <v>27570</v>
      </c>
      <c r="C300" s="1718">
        <v>23345</v>
      </c>
      <c r="D300" s="1718">
        <v>4225</v>
      </c>
    </row>
    <row r="301" spans="1:5">
      <c r="A301" s="1714" t="s">
        <v>1140</v>
      </c>
      <c r="B301" s="1718">
        <v>3111</v>
      </c>
      <c r="C301" s="1718">
        <v>2762</v>
      </c>
      <c r="D301" s="1718">
        <v>349</v>
      </c>
    </row>
    <row r="302" spans="1:5">
      <c r="A302" s="1714" t="s">
        <v>1141</v>
      </c>
      <c r="B302" s="1718">
        <v>45</v>
      </c>
      <c r="C302" s="1718">
        <v>41</v>
      </c>
      <c r="D302" s="1718">
        <v>4</v>
      </c>
    </row>
    <row r="303" spans="1:5">
      <c r="A303" s="1712" t="s">
        <v>1143</v>
      </c>
      <c r="B303" s="1723">
        <v>2103</v>
      </c>
      <c r="C303" s="1723">
        <v>1521</v>
      </c>
      <c r="D303" s="1723">
        <v>582</v>
      </c>
    </row>
    <row r="304" spans="1:5">
      <c r="A304" s="1714" t="s">
        <v>1133</v>
      </c>
      <c r="B304" s="1718">
        <v>298</v>
      </c>
      <c r="C304" s="1718">
        <v>295</v>
      </c>
      <c r="D304" s="1718">
        <v>3</v>
      </c>
    </row>
    <row r="305" spans="1:5">
      <c r="A305" s="1714" t="s">
        <v>1134</v>
      </c>
      <c r="B305" s="1718">
        <v>344</v>
      </c>
      <c r="C305" s="1718">
        <v>333</v>
      </c>
      <c r="D305" s="1718">
        <v>11</v>
      </c>
    </row>
    <row r="306" spans="1:5">
      <c r="A306" s="1714" t="s">
        <v>1135</v>
      </c>
      <c r="B306" s="1718">
        <v>156</v>
      </c>
      <c r="C306" s="1718">
        <v>151</v>
      </c>
      <c r="D306" s="1718">
        <v>5</v>
      </c>
    </row>
    <row r="307" spans="1:5">
      <c r="A307" s="1714" t="s">
        <v>1136</v>
      </c>
      <c r="B307" s="1718">
        <v>202</v>
      </c>
      <c r="C307" s="1718">
        <v>176</v>
      </c>
      <c r="D307" s="1718">
        <v>26</v>
      </c>
    </row>
    <row r="308" spans="1:5">
      <c r="A308" s="1714" t="s">
        <v>1137</v>
      </c>
      <c r="B308" s="1718">
        <v>470</v>
      </c>
      <c r="C308" s="1718">
        <v>316</v>
      </c>
      <c r="D308" s="1718">
        <v>154</v>
      </c>
    </row>
    <row r="309" spans="1:5">
      <c r="A309" s="1714" t="s">
        <v>1138</v>
      </c>
      <c r="B309" s="1718">
        <v>168</v>
      </c>
      <c r="C309" s="1718">
        <v>64</v>
      </c>
      <c r="D309" s="1718">
        <v>104</v>
      </c>
    </row>
    <row r="310" spans="1:5">
      <c r="A310" s="1714" t="s">
        <v>1139</v>
      </c>
      <c r="B310" s="1718">
        <v>431</v>
      </c>
      <c r="C310" s="1718">
        <v>172</v>
      </c>
      <c r="D310" s="1718">
        <v>259</v>
      </c>
    </row>
    <row r="311" spans="1:5">
      <c r="A311" s="1714" t="s">
        <v>1140</v>
      </c>
      <c r="B311" s="1718">
        <v>32</v>
      </c>
      <c r="C311" s="1718">
        <v>12</v>
      </c>
      <c r="D311" s="1718">
        <v>20</v>
      </c>
    </row>
    <row r="312" spans="1:5">
      <c r="A312" s="1714" t="s">
        <v>1141</v>
      </c>
      <c r="B312" s="1718">
        <v>2</v>
      </c>
      <c r="C312" s="1718">
        <v>2</v>
      </c>
      <c r="D312" s="1718">
        <v>0</v>
      </c>
    </row>
    <row r="313" spans="1:5">
      <c r="A313" s="870" t="s">
        <v>1144</v>
      </c>
      <c r="B313" s="1719"/>
      <c r="C313" s="1719"/>
      <c r="D313" s="1719"/>
      <c r="E313" s="1720"/>
    </row>
    <row r="314" spans="1:5" ht="33.75" customHeight="1">
      <c r="A314" s="1463" t="s">
        <v>1153</v>
      </c>
      <c r="B314" s="1727"/>
      <c r="C314" s="1727"/>
      <c r="D314" s="1727"/>
    </row>
    <row r="316" spans="1:5" ht="33" customHeight="1">
      <c r="A316" s="1726" t="s">
        <v>1158</v>
      </c>
      <c r="B316" s="1726"/>
      <c r="C316" s="1726"/>
      <c r="D316" s="1726"/>
      <c r="E316" s="12"/>
    </row>
    <row r="317" spans="1:5">
      <c r="A317" s="1422"/>
      <c r="B317" s="1669" t="s">
        <v>1</v>
      </c>
      <c r="C317" s="1669" t="s">
        <v>766</v>
      </c>
      <c r="D317" s="1669" t="s">
        <v>767</v>
      </c>
    </row>
    <row r="318" spans="1:5">
      <c r="A318" s="1712" t="s">
        <v>1092</v>
      </c>
      <c r="B318" s="1713">
        <v>532881</v>
      </c>
      <c r="C318" s="1713">
        <v>484098</v>
      </c>
      <c r="D318" s="1713">
        <v>48783</v>
      </c>
    </row>
    <row r="319" spans="1:5">
      <c r="A319" s="1714" t="s">
        <v>1133</v>
      </c>
      <c r="B319" s="1715">
        <v>148858</v>
      </c>
      <c r="C319" s="1715">
        <v>142297</v>
      </c>
      <c r="D319" s="1715">
        <v>6561</v>
      </c>
    </row>
    <row r="320" spans="1:5">
      <c r="A320" s="1714" t="s">
        <v>1134</v>
      </c>
      <c r="B320" s="1715">
        <v>69383</v>
      </c>
      <c r="C320" s="1715">
        <v>64059</v>
      </c>
      <c r="D320" s="1715">
        <v>5324</v>
      </c>
    </row>
    <row r="321" spans="1:5">
      <c r="A321" s="1714" t="s">
        <v>1135</v>
      </c>
      <c r="B321" s="1715">
        <v>77119</v>
      </c>
      <c r="C321" s="1715">
        <v>73122</v>
      </c>
      <c r="D321" s="1715">
        <v>3997</v>
      </c>
    </row>
    <row r="322" spans="1:5">
      <c r="A322" s="1714" t="s">
        <v>1136</v>
      </c>
      <c r="B322" s="1715">
        <v>73458</v>
      </c>
      <c r="C322" s="1715">
        <v>68305</v>
      </c>
      <c r="D322" s="1715">
        <v>5153</v>
      </c>
    </row>
    <row r="323" spans="1:5">
      <c r="A323" s="1714" t="s">
        <v>1137</v>
      </c>
      <c r="B323" s="1715">
        <v>77904</v>
      </c>
      <c r="C323" s="1715">
        <v>67700</v>
      </c>
      <c r="D323" s="1715">
        <v>10204</v>
      </c>
    </row>
    <row r="324" spans="1:5">
      <c r="A324" s="1714" t="s">
        <v>1138</v>
      </c>
      <c r="B324" s="1715">
        <v>22117</v>
      </c>
      <c r="C324" s="1715">
        <v>16619</v>
      </c>
      <c r="D324" s="1715">
        <v>5498</v>
      </c>
    </row>
    <row r="325" spans="1:5">
      <c r="A325" s="1716" t="s">
        <v>1139</v>
      </c>
      <c r="B325" s="1715">
        <v>58265</v>
      </c>
      <c r="C325" s="1715">
        <v>47035</v>
      </c>
      <c r="D325" s="1718">
        <v>11230</v>
      </c>
    </row>
    <row r="326" spans="1:5" ht="18.75" customHeight="1">
      <c r="A326" s="1714" t="s">
        <v>1140</v>
      </c>
      <c r="B326" s="1715">
        <v>5772</v>
      </c>
      <c r="C326" s="1715">
        <v>4957</v>
      </c>
      <c r="D326" s="1718">
        <v>815</v>
      </c>
    </row>
    <row r="327" spans="1:5">
      <c r="A327" s="1714" t="s">
        <v>1141</v>
      </c>
      <c r="B327" s="1715">
        <v>5</v>
      </c>
      <c r="C327" s="1715">
        <v>4</v>
      </c>
      <c r="D327" s="1718">
        <v>1</v>
      </c>
    </row>
    <row r="328" spans="1:5" s="12" customFormat="1" ht="17.25" customHeight="1">
      <c r="A328" s="1717" t="s">
        <v>1142</v>
      </c>
      <c r="B328" s="1713">
        <v>525457</v>
      </c>
      <c r="C328" s="1713">
        <v>477828</v>
      </c>
      <c r="D328" s="1723">
        <v>47629</v>
      </c>
      <c r="E328" s="7"/>
    </row>
    <row r="329" spans="1:5">
      <c r="A329" s="1714" t="s">
        <v>1133</v>
      </c>
      <c r="B329" s="1715">
        <v>147673</v>
      </c>
      <c r="C329" s="1715">
        <v>141129</v>
      </c>
      <c r="D329" s="1718">
        <v>6544</v>
      </c>
    </row>
    <row r="330" spans="1:5">
      <c r="A330" s="1714" t="s">
        <v>1134</v>
      </c>
      <c r="B330" s="1715">
        <v>68606</v>
      </c>
      <c r="C330" s="1715">
        <v>63295</v>
      </c>
      <c r="D330" s="1718">
        <v>5311</v>
      </c>
    </row>
    <row r="331" spans="1:5">
      <c r="A331" s="1714" t="s">
        <v>1135</v>
      </c>
      <c r="B331" s="1715">
        <v>76142</v>
      </c>
      <c r="C331" s="1715">
        <v>72166</v>
      </c>
      <c r="D331" s="1718">
        <v>3976</v>
      </c>
    </row>
    <row r="332" spans="1:5">
      <c r="A332" s="1714" t="s">
        <v>1136</v>
      </c>
      <c r="B332" s="1715">
        <v>72500</v>
      </c>
      <c r="C332" s="1715">
        <v>67404</v>
      </c>
      <c r="D332" s="1718">
        <v>5096</v>
      </c>
    </row>
    <row r="333" spans="1:5">
      <c r="A333" s="1714" t="s">
        <v>1137</v>
      </c>
      <c r="B333" s="1715">
        <v>76206</v>
      </c>
      <c r="C333" s="1715">
        <v>66359</v>
      </c>
      <c r="D333" s="1718">
        <v>9847</v>
      </c>
    </row>
    <row r="334" spans="1:5">
      <c r="A334" s="1714" t="s">
        <v>1138</v>
      </c>
      <c r="B334" s="1715">
        <v>21769</v>
      </c>
      <c r="C334" s="1715">
        <v>16395</v>
      </c>
      <c r="D334" s="1718">
        <v>5374</v>
      </c>
    </row>
    <row r="335" spans="1:5">
      <c r="A335" s="1714" t="s">
        <v>1139</v>
      </c>
      <c r="B335" s="1715">
        <v>56897</v>
      </c>
      <c r="C335" s="1715">
        <v>46196</v>
      </c>
      <c r="D335" s="1718">
        <v>10701</v>
      </c>
    </row>
    <row r="336" spans="1:5">
      <c r="A336" s="1714" t="s">
        <v>1140</v>
      </c>
      <c r="B336" s="1715">
        <v>5659</v>
      </c>
      <c r="C336" s="1715">
        <v>4880</v>
      </c>
      <c r="D336" s="1718">
        <v>779</v>
      </c>
    </row>
    <row r="337" spans="1:5">
      <c r="A337" s="1714" t="s">
        <v>1141</v>
      </c>
      <c r="B337" s="1715">
        <v>5</v>
      </c>
      <c r="C337" s="1715">
        <v>4</v>
      </c>
      <c r="D337" s="1718">
        <v>1</v>
      </c>
    </row>
    <row r="338" spans="1:5">
      <c r="A338" s="1712" t="s">
        <v>1143</v>
      </c>
      <c r="B338" s="1713">
        <v>7424</v>
      </c>
      <c r="C338" s="1713">
        <v>6270</v>
      </c>
      <c r="D338" s="1723">
        <v>1154</v>
      </c>
    </row>
    <row r="339" spans="1:5">
      <c r="A339" s="1714" t="s">
        <v>1133</v>
      </c>
      <c r="B339" s="1715">
        <v>1185</v>
      </c>
      <c r="C339" s="1715">
        <v>1168</v>
      </c>
      <c r="D339" s="1718">
        <v>17</v>
      </c>
    </row>
    <row r="340" spans="1:5">
      <c r="A340" s="1714" t="s">
        <v>1134</v>
      </c>
      <c r="B340" s="1715">
        <v>777</v>
      </c>
      <c r="C340" s="1715">
        <v>764</v>
      </c>
      <c r="D340" s="1718">
        <v>13</v>
      </c>
    </row>
    <row r="341" spans="1:5">
      <c r="A341" s="1714" t="s">
        <v>1135</v>
      </c>
      <c r="B341" s="1715">
        <v>977</v>
      </c>
      <c r="C341" s="1715">
        <v>956</v>
      </c>
      <c r="D341" s="1718">
        <v>21</v>
      </c>
    </row>
    <row r="342" spans="1:5">
      <c r="A342" s="1714" t="s">
        <v>1136</v>
      </c>
      <c r="B342" s="1715">
        <v>958</v>
      </c>
      <c r="C342" s="1715">
        <v>901</v>
      </c>
      <c r="D342" s="1715">
        <v>57</v>
      </c>
    </row>
    <row r="343" spans="1:5">
      <c r="A343" s="1714" t="s">
        <v>1137</v>
      </c>
      <c r="B343" s="1715">
        <v>1698</v>
      </c>
      <c r="C343" s="1715">
        <v>1341</v>
      </c>
      <c r="D343" s="1715">
        <v>357</v>
      </c>
    </row>
    <row r="344" spans="1:5">
      <c r="A344" s="1714" t="s">
        <v>1138</v>
      </c>
      <c r="B344" s="1715">
        <v>348</v>
      </c>
      <c r="C344" s="1715">
        <v>224</v>
      </c>
      <c r="D344" s="1715">
        <v>124</v>
      </c>
    </row>
    <row r="345" spans="1:5">
      <c r="A345" s="1714" t="s">
        <v>1139</v>
      </c>
      <c r="B345" s="1715">
        <v>1368</v>
      </c>
      <c r="C345" s="1715">
        <v>839</v>
      </c>
      <c r="D345" s="1715">
        <v>529</v>
      </c>
    </row>
    <row r="346" spans="1:5">
      <c r="A346" s="1714" t="s">
        <v>1140</v>
      </c>
      <c r="B346" s="1715">
        <v>113</v>
      </c>
      <c r="C346" s="1715">
        <v>77</v>
      </c>
      <c r="D346" s="1715">
        <v>36</v>
      </c>
    </row>
    <row r="347" spans="1:5">
      <c r="A347" s="1714" t="s">
        <v>1141</v>
      </c>
      <c r="B347" s="1715">
        <v>0</v>
      </c>
      <c r="C347" s="1715">
        <v>0</v>
      </c>
      <c r="D347" s="1715">
        <v>0</v>
      </c>
    </row>
    <row r="348" spans="1:5">
      <c r="A348" s="870" t="s">
        <v>1144</v>
      </c>
      <c r="B348" s="1719"/>
      <c r="C348" s="1719"/>
      <c r="D348" s="1719"/>
      <c r="E348" s="1720"/>
    </row>
    <row r="349" spans="1:5" ht="33" customHeight="1">
      <c r="A349" s="1463" t="s">
        <v>1151</v>
      </c>
      <c r="B349" s="1727"/>
      <c r="C349" s="1727"/>
      <c r="D349" s="1727"/>
    </row>
    <row r="351" spans="1:5" ht="33" customHeight="1">
      <c r="A351" s="1726" t="s">
        <v>1159</v>
      </c>
      <c r="B351" s="1726"/>
      <c r="C351" s="1726"/>
      <c r="D351" s="1726"/>
      <c r="E351" s="12"/>
    </row>
    <row r="352" spans="1:5">
      <c r="A352" s="1422"/>
      <c r="B352" s="1669" t="s">
        <v>1</v>
      </c>
      <c r="C352" s="1669" t="s">
        <v>766</v>
      </c>
      <c r="D352" s="1669" t="s">
        <v>767</v>
      </c>
    </row>
    <row r="353" spans="1:5">
      <c r="A353" s="1712" t="s">
        <v>1092</v>
      </c>
      <c r="B353" s="1713">
        <v>43183</v>
      </c>
      <c r="C353" s="1713">
        <v>38661</v>
      </c>
      <c r="D353" s="1713">
        <v>4522</v>
      </c>
    </row>
    <row r="354" spans="1:5">
      <c r="A354" s="1714" t="s">
        <v>1133</v>
      </c>
      <c r="B354" s="1715">
        <v>4985</v>
      </c>
      <c r="C354" s="1715">
        <v>4800</v>
      </c>
      <c r="D354" s="1715">
        <v>185</v>
      </c>
    </row>
    <row r="355" spans="1:5">
      <c r="A355" s="1714" t="s">
        <v>1134</v>
      </c>
      <c r="B355" s="1715">
        <v>3977</v>
      </c>
      <c r="C355" s="1715">
        <v>3906</v>
      </c>
      <c r="D355" s="1715">
        <v>71</v>
      </c>
    </row>
    <row r="356" spans="1:5">
      <c r="A356" s="1714" t="s">
        <v>1135</v>
      </c>
      <c r="B356" s="1715">
        <v>7759</v>
      </c>
      <c r="C356" s="1715">
        <v>7572</v>
      </c>
      <c r="D356" s="1715">
        <v>187</v>
      </c>
    </row>
    <row r="357" spans="1:5">
      <c r="A357" s="1714" t="s">
        <v>1136</v>
      </c>
      <c r="B357" s="1718">
        <v>9149</v>
      </c>
      <c r="C357" s="1718">
        <v>8647</v>
      </c>
      <c r="D357" s="1718">
        <v>502</v>
      </c>
    </row>
    <row r="358" spans="1:5">
      <c r="A358" s="1714" t="s">
        <v>1137</v>
      </c>
      <c r="B358" s="1718">
        <v>8788</v>
      </c>
      <c r="C358" s="1718">
        <v>7737</v>
      </c>
      <c r="D358" s="1718">
        <v>1051</v>
      </c>
    </row>
    <row r="359" spans="1:5">
      <c r="A359" s="1714" t="s">
        <v>1138</v>
      </c>
      <c r="B359" s="1718">
        <v>1489</v>
      </c>
      <c r="C359" s="1718">
        <v>964</v>
      </c>
      <c r="D359" s="1718">
        <v>525</v>
      </c>
    </row>
    <row r="360" spans="1:5">
      <c r="A360" s="1716" t="s">
        <v>1139</v>
      </c>
      <c r="B360" s="1718">
        <v>6456</v>
      </c>
      <c r="C360" s="1718">
        <v>4521</v>
      </c>
      <c r="D360" s="1718">
        <v>1935</v>
      </c>
    </row>
    <row r="361" spans="1:5" ht="19.5" customHeight="1">
      <c r="A361" s="1714" t="s">
        <v>1140</v>
      </c>
      <c r="B361" s="1718">
        <v>578</v>
      </c>
      <c r="C361" s="1718">
        <v>513</v>
      </c>
      <c r="D361" s="1718">
        <v>65</v>
      </c>
    </row>
    <row r="362" spans="1:5">
      <c r="A362" s="1714" t="s">
        <v>1141</v>
      </c>
      <c r="B362" s="1718">
        <v>2</v>
      </c>
      <c r="C362" s="1718">
        <v>1</v>
      </c>
      <c r="D362" s="1718">
        <v>1</v>
      </c>
    </row>
    <row r="363" spans="1:5" s="12" customFormat="1" ht="18.75" customHeight="1">
      <c r="A363" s="1717" t="s">
        <v>1142</v>
      </c>
      <c r="B363" s="1723">
        <v>40981</v>
      </c>
      <c r="C363" s="1723">
        <v>36679</v>
      </c>
      <c r="D363" s="1723">
        <v>4302</v>
      </c>
      <c r="E363" s="7"/>
    </row>
    <row r="364" spans="1:5">
      <c r="A364" s="1714" t="s">
        <v>1133</v>
      </c>
      <c r="B364" s="1718">
        <v>4629</v>
      </c>
      <c r="C364" s="1718">
        <v>4449</v>
      </c>
      <c r="D364" s="1718">
        <v>180</v>
      </c>
    </row>
    <row r="365" spans="1:5">
      <c r="A365" s="1714" t="s">
        <v>1134</v>
      </c>
      <c r="B365" s="1718">
        <v>3669</v>
      </c>
      <c r="C365" s="1718">
        <v>3601</v>
      </c>
      <c r="D365" s="1718">
        <v>68</v>
      </c>
    </row>
    <row r="366" spans="1:5">
      <c r="A366" s="1714" t="s">
        <v>1135</v>
      </c>
      <c r="B366" s="1718">
        <v>7264</v>
      </c>
      <c r="C366" s="1718">
        <v>7086</v>
      </c>
      <c r="D366" s="1718">
        <v>178</v>
      </c>
    </row>
    <row r="367" spans="1:5">
      <c r="A367" s="1714" t="s">
        <v>1136</v>
      </c>
      <c r="B367" s="1718">
        <v>8782</v>
      </c>
      <c r="C367" s="1718">
        <v>8299</v>
      </c>
      <c r="D367" s="1718">
        <v>483</v>
      </c>
    </row>
    <row r="368" spans="1:5">
      <c r="A368" s="1714" t="s">
        <v>1137</v>
      </c>
      <c r="B368" s="1718">
        <v>8385</v>
      </c>
      <c r="C368" s="1718">
        <v>7411</v>
      </c>
      <c r="D368" s="1718">
        <v>974</v>
      </c>
    </row>
    <row r="369" spans="1:5">
      <c r="A369" s="1714" t="s">
        <v>1138</v>
      </c>
      <c r="B369" s="1718">
        <v>1451</v>
      </c>
      <c r="C369" s="1718">
        <v>936</v>
      </c>
      <c r="D369" s="1718">
        <v>515</v>
      </c>
    </row>
    <row r="370" spans="1:5">
      <c r="A370" s="1714" t="s">
        <v>1139</v>
      </c>
      <c r="B370" s="1718">
        <v>6241</v>
      </c>
      <c r="C370" s="1718">
        <v>4401</v>
      </c>
      <c r="D370" s="1718">
        <v>1840</v>
      </c>
    </row>
    <row r="371" spans="1:5">
      <c r="A371" s="1714" t="s">
        <v>1140</v>
      </c>
      <c r="B371" s="1718">
        <v>558</v>
      </c>
      <c r="C371" s="1718">
        <v>495</v>
      </c>
      <c r="D371" s="1718">
        <v>63</v>
      </c>
    </row>
    <row r="372" spans="1:5">
      <c r="A372" s="1714" t="s">
        <v>1141</v>
      </c>
      <c r="B372" s="1718">
        <v>2</v>
      </c>
      <c r="C372" s="1718">
        <v>1</v>
      </c>
      <c r="D372" s="1718">
        <v>1</v>
      </c>
    </row>
    <row r="373" spans="1:5">
      <c r="A373" s="1712" t="s">
        <v>1143</v>
      </c>
      <c r="B373" s="1723">
        <v>2202</v>
      </c>
      <c r="C373" s="1723">
        <v>1982</v>
      </c>
      <c r="D373" s="1723">
        <v>220</v>
      </c>
    </row>
    <row r="374" spans="1:5">
      <c r="A374" s="1714" t="s">
        <v>1133</v>
      </c>
      <c r="B374" s="1718">
        <v>356</v>
      </c>
      <c r="C374" s="1718">
        <v>351</v>
      </c>
      <c r="D374" s="1718">
        <v>5</v>
      </c>
    </row>
    <row r="375" spans="1:5">
      <c r="A375" s="1714" t="s">
        <v>1134</v>
      </c>
      <c r="B375" s="1718">
        <v>308</v>
      </c>
      <c r="C375" s="1718">
        <v>305</v>
      </c>
      <c r="D375" s="1718">
        <v>3</v>
      </c>
    </row>
    <row r="376" spans="1:5">
      <c r="A376" s="1714" t="s">
        <v>1135</v>
      </c>
      <c r="B376" s="1718">
        <v>495</v>
      </c>
      <c r="C376" s="1718">
        <v>486</v>
      </c>
      <c r="D376" s="1718">
        <v>9</v>
      </c>
    </row>
    <row r="377" spans="1:5">
      <c r="A377" s="1714" t="s">
        <v>1136</v>
      </c>
      <c r="B377" s="1718">
        <v>367</v>
      </c>
      <c r="C377" s="1718">
        <v>348</v>
      </c>
      <c r="D377" s="1718">
        <v>19</v>
      </c>
    </row>
    <row r="378" spans="1:5">
      <c r="A378" s="1714" t="s">
        <v>1137</v>
      </c>
      <c r="B378" s="1718">
        <v>403</v>
      </c>
      <c r="C378" s="1718">
        <v>326</v>
      </c>
      <c r="D378" s="1718">
        <v>77</v>
      </c>
    </row>
    <row r="379" spans="1:5">
      <c r="A379" s="1714" t="s">
        <v>1138</v>
      </c>
      <c r="B379" s="1715">
        <v>38</v>
      </c>
      <c r="C379" s="1715">
        <v>28</v>
      </c>
      <c r="D379" s="1718">
        <v>10</v>
      </c>
    </row>
    <row r="380" spans="1:5">
      <c r="A380" s="1714" t="s">
        <v>1139</v>
      </c>
      <c r="B380" s="1715">
        <v>215</v>
      </c>
      <c r="C380" s="1715">
        <v>120</v>
      </c>
      <c r="D380" s="1718">
        <v>95</v>
      </c>
    </row>
    <row r="381" spans="1:5">
      <c r="A381" s="1714" t="s">
        <v>1140</v>
      </c>
      <c r="B381" s="1715">
        <v>20</v>
      </c>
      <c r="C381" s="1715">
        <v>18</v>
      </c>
      <c r="D381" s="1718">
        <v>2</v>
      </c>
    </row>
    <row r="382" spans="1:5">
      <c r="A382" s="1714" t="s">
        <v>1141</v>
      </c>
      <c r="B382" s="1715">
        <v>0</v>
      </c>
      <c r="C382" s="1715">
        <v>0</v>
      </c>
      <c r="D382" s="1718">
        <v>0</v>
      </c>
    </row>
    <row r="383" spans="1:5">
      <c r="A383" s="870" t="s">
        <v>1147</v>
      </c>
      <c r="B383" s="1719"/>
      <c r="C383" s="1719"/>
      <c r="D383" s="1719"/>
      <c r="E383" s="1720"/>
    </row>
    <row r="384" spans="1:5" ht="32.25" customHeight="1">
      <c r="A384" s="1463" t="s">
        <v>1153</v>
      </c>
      <c r="B384" s="1727"/>
      <c r="C384" s="1727"/>
      <c r="D384" s="1727"/>
    </row>
    <row r="386" spans="1:5" ht="32.25" customHeight="1">
      <c r="A386" s="1726" t="s">
        <v>1160</v>
      </c>
      <c r="B386" s="1726"/>
      <c r="C386" s="1726"/>
      <c r="D386" s="1726"/>
      <c r="E386" s="12"/>
    </row>
    <row r="387" spans="1:5">
      <c r="A387" s="1422"/>
      <c r="B387" s="1669" t="s">
        <v>1</v>
      </c>
      <c r="C387" s="1669" t="s">
        <v>766</v>
      </c>
      <c r="D387" s="1669" t="s">
        <v>767</v>
      </c>
    </row>
    <row r="388" spans="1:5">
      <c r="A388" s="1712" t="s">
        <v>1092</v>
      </c>
      <c r="B388" s="1713">
        <v>489698</v>
      </c>
      <c r="C388" s="1713">
        <v>445437</v>
      </c>
      <c r="D388" s="1713">
        <v>44261</v>
      </c>
    </row>
    <row r="389" spans="1:5">
      <c r="A389" s="1714" t="s">
        <v>1133</v>
      </c>
      <c r="B389" s="1715">
        <v>143873</v>
      </c>
      <c r="C389" s="1715">
        <v>137497</v>
      </c>
      <c r="D389" s="1715">
        <v>6376</v>
      </c>
    </row>
    <row r="390" spans="1:5">
      <c r="A390" s="1714" t="s">
        <v>1134</v>
      </c>
      <c r="B390" s="1715">
        <v>65406</v>
      </c>
      <c r="C390" s="1715">
        <v>60153</v>
      </c>
      <c r="D390" s="1715">
        <v>5253</v>
      </c>
    </row>
    <row r="391" spans="1:5">
      <c r="A391" s="1714" t="s">
        <v>1135</v>
      </c>
      <c r="B391" s="1715">
        <v>69360</v>
      </c>
      <c r="C391" s="1715">
        <v>65550</v>
      </c>
      <c r="D391" s="1715">
        <v>3810</v>
      </c>
    </row>
    <row r="392" spans="1:5">
      <c r="A392" s="1714" t="s">
        <v>1136</v>
      </c>
      <c r="B392" s="1715">
        <v>64309</v>
      </c>
      <c r="C392" s="1715">
        <v>59658</v>
      </c>
      <c r="D392" s="1715">
        <v>4651</v>
      </c>
    </row>
    <row r="393" spans="1:5">
      <c r="A393" s="1714" t="s">
        <v>1137</v>
      </c>
      <c r="B393" s="1715">
        <v>69116</v>
      </c>
      <c r="C393" s="1715">
        <v>59963</v>
      </c>
      <c r="D393" s="1715">
        <v>9153</v>
      </c>
    </row>
    <row r="394" spans="1:5">
      <c r="A394" s="1714" t="s">
        <v>1138</v>
      </c>
      <c r="B394" s="1718">
        <v>20628</v>
      </c>
      <c r="C394" s="1718">
        <v>15655</v>
      </c>
      <c r="D394" s="1715">
        <v>4973</v>
      </c>
    </row>
    <row r="395" spans="1:5">
      <c r="A395" s="1716" t="s">
        <v>1139</v>
      </c>
      <c r="B395" s="1718">
        <v>51809</v>
      </c>
      <c r="C395" s="1718">
        <v>42514</v>
      </c>
      <c r="D395" s="1715">
        <v>9295</v>
      </c>
    </row>
    <row r="396" spans="1:5" ht="21" customHeight="1">
      <c r="A396" s="1714" t="s">
        <v>1140</v>
      </c>
      <c r="B396" s="1718">
        <v>5194</v>
      </c>
      <c r="C396" s="1718">
        <v>4444</v>
      </c>
      <c r="D396" s="1715">
        <v>750</v>
      </c>
    </row>
    <row r="397" spans="1:5">
      <c r="A397" s="1714" t="s">
        <v>1141</v>
      </c>
      <c r="B397" s="1718">
        <v>3</v>
      </c>
      <c r="C397" s="1718">
        <v>3</v>
      </c>
      <c r="D397" s="1715">
        <v>0</v>
      </c>
    </row>
    <row r="398" spans="1:5" s="12" customFormat="1" ht="17.25" customHeight="1">
      <c r="A398" s="1717" t="s">
        <v>1142</v>
      </c>
      <c r="B398" s="1723">
        <v>484476</v>
      </c>
      <c r="C398" s="1723">
        <v>441149</v>
      </c>
      <c r="D398" s="1713">
        <v>43327</v>
      </c>
      <c r="E398" s="7"/>
    </row>
    <row r="399" spans="1:5">
      <c r="A399" s="1714" t="s">
        <v>1133</v>
      </c>
      <c r="B399" s="1718">
        <v>143044</v>
      </c>
      <c r="C399" s="1718">
        <v>136680</v>
      </c>
      <c r="D399" s="1715">
        <v>6364</v>
      </c>
    </row>
    <row r="400" spans="1:5">
      <c r="A400" s="1714" t="s">
        <v>1134</v>
      </c>
      <c r="B400" s="1718">
        <v>64937</v>
      </c>
      <c r="C400" s="1718">
        <v>59694</v>
      </c>
      <c r="D400" s="1715">
        <v>5243</v>
      </c>
    </row>
    <row r="401" spans="1:4">
      <c r="A401" s="1714" t="s">
        <v>1135</v>
      </c>
      <c r="B401" s="1718">
        <v>68878</v>
      </c>
      <c r="C401" s="1718">
        <v>65080</v>
      </c>
      <c r="D401" s="1715">
        <v>3798</v>
      </c>
    </row>
    <row r="402" spans="1:4">
      <c r="A402" s="1714" t="s">
        <v>1136</v>
      </c>
      <c r="B402" s="1718">
        <v>63718</v>
      </c>
      <c r="C402" s="1718">
        <v>59105</v>
      </c>
      <c r="D402" s="1715">
        <v>4613</v>
      </c>
    </row>
    <row r="403" spans="1:4">
      <c r="A403" s="1714" t="s">
        <v>1137</v>
      </c>
      <c r="B403" s="1718">
        <v>67821</v>
      </c>
      <c r="C403" s="1718">
        <v>58948</v>
      </c>
      <c r="D403" s="1715">
        <v>8873</v>
      </c>
    </row>
    <row r="404" spans="1:4">
      <c r="A404" s="1714" t="s">
        <v>1138</v>
      </c>
      <c r="B404" s="1718">
        <v>20318</v>
      </c>
      <c r="C404" s="1718">
        <v>15459</v>
      </c>
      <c r="D404" s="1715">
        <v>4859</v>
      </c>
    </row>
    <row r="405" spans="1:4">
      <c r="A405" s="1714" t="s">
        <v>1139</v>
      </c>
      <c r="B405" s="1718">
        <v>50656</v>
      </c>
      <c r="C405" s="1718">
        <v>41795</v>
      </c>
      <c r="D405" s="1715">
        <v>8861</v>
      </c>
    </row>
    <row r="406" spans="1:4">
      <c r="A406" s="1714" t="s">
        <v>1140</v>
      </c>
      <c r="B406" s="1718">
        <v>5101</v>
      </c>
      <c r="C406" s="1718">
        <v>4385</v>
      </c>
      <c r="D406" s="1715">
        <v>716</v>
      </c>
    </row>
    <row r="407" spans="1:4">
      <c r="A407" s="1714" t="s">
        <v>1141</v>
      </c>
      <c r="B407" s="1718">
        <v>3</v>
      </c>
      <c r="C407" s="1718">
        <v>3</v>
      </c>
      <c r="D407" s="1715">
        <v>0</v>
      </c>
    </row>
    <row r="408" spans="1:4">
      <c r="A408" s="1712" t="s">
        <v>1143</v>
      </c>
      <c r="B408" s="1723">
        <v>5222</v>
      </c>
      <c r="C408" s="1723">
        <v>4288</v>
      </c>
      <c r="D408" s="1713">
        <v>934</v>
      </c>
    </row>
    <row r="409" spans="1:4">
      <c r="A409" s="1714" t="s">
        <v>1133</v>
      </c>
      <c r="B409" s="1718">
        <v>829</v>
      </c>
      <c r="C409" s="1718">
        <v>817</v>
      </c>
      <c r="D409" s="1715">
        <v>12</v>
      </c>
    </row>
    <row r="410" spans="1:4">
      <c r="A410" s="1714" t="s">
        <v>1134</v>
      </c>
      <c r="B410" s="1715">
        <v>469</v>
      </c>
      <c r="C410" s="1715">
        <v>459</v>
      </c>
      <c r="D410" s="1715">
        <v>10</v>
      </c>
    </row>
    <row r="411" spans="1:4">
      <c r="A411" s="1714" t="s">
        <v>1135</v>
      </c>
      <c r="B411" s="1715">
        <v>482</v>
      </c>
      <c r="C411" s="1715">
        <v>470</v>
      </c>
      <c r="D411" s="1715">
        <v>12</v>
      </c>
    </row>
    <row r="412" spans="1:4">
      <c r="A412" s="1714" t="s">
        <v>1136</v>
      </c>
      <c r="B412" s="1715">
        <v>591</v>
      </c>
      <c r="C412" s="1715">
        <v>553</v>
      </c>
      <c r="D412" s="1715">
        <v>38</v>
      </c>
    </row>
    <row r="413" spans="1:4">
      <c r="A413" s="1714" t="s">
        <v>1137</v>
      </c>
      <c r="B413" s="1715">
        <v>1295</v>
      </c>
      <c r="C413" s="1715">
        <v>1015</v>
      </c>
      <c r="D413" s="1715">
        <v>280</v>
      </c>
    </row>
    <row r="414" spans="1:4">
      <c r="A414" s="1714" t="s">
        <v>1138</v>
      </c>
      <c r="B414" s="1715">
        <v>310</v>
      </c>
      <c r="C414" s="1715">
        <v>196</v>
      </c>
      <c r="D414" s="1715">
        <v>114</v>
      </c>
    </row>
    <row r="415" spans="1:4">
      <c r="A415" s="1714" t="s">
        <v>1139</v>
      </c>
      <c r="B415" s="1715">
        <v>1153</v>
      </c>
      <c r="C415" s="1715">
        <v>719</v>
      </c>
      <c r="D415" s="1715">
        <v>434</v>
      </c>
    </row>
    <row r="416" spans="1:4">
      <c r="A416" s="1714" t="s">
        <v>1140</v>
      </c>
      <c r="B416" s="1715">
        <v>93</v>
      </c>
      <c r="C416" s="1715">
        <v>59</v>
      </c>
      <c r="D416" s="1715">
        <v>34</v>
      </c>
    </row>
    <row r="417" spans="1:5">
      <c r="A417" s="1714" t="s">
        <v>1141</v>
      </c>
      <c r="B417" s="1715">
        <v>0</v>
      </c>
      <c r="C417" s="1715">
        <v>0</v>
      </c>
      <c r="D417" s="1715">
        <v>0</v>
      </c>
    </row>
    <row r="418" spans="1:5">
      <c r="A418" s="870" t="s">
        <v>1144</v>
      </c>
      <c r="B418" s="1719"/>
      <c r="C418" s="1719"/>
      <c r="D418" s="1719"/>
      <c r="E418" s="1720"/>
    </row>
    <row r="419" spans="1:5" ht="32.25" customHeight="1">
      <c r="A419" s="1463" t="s">
        <v>1151</v>
      </c>
      <c r="B419" s="1727"/>
      <c r="C419" s="1727"/>
      <c r="D419" s="1727"/>
    </row>
    <row r="421" spans="1:5" ht="31.5" customHeight="1">
      <c r="A421" s="1726" t="s">
        <v>1161</v>
      </c>
      <c r="B421" s="1726"/>
      <c r="C421" s="1726"/>
      <c r="D421" s="1726"/>
      <c r="E421" s="12"/>
    </row>
    <row r="422" spans="1:5">
      <c r="A422" s="1422"/>
      <c r="B422" s="1669" t="s">
        <v>1</v>
      </c>
      <c r="C422" s="1669" t="s">
        <v>766</v>
      </c>
      <c r="D422" s="1669" t="s">
        <v>767</v>
      </c>
    </row>
    <row r="423" spans="1:5">
      <c r="A423" s="1712" t="s">
        <v>1092</v>
      </c>
      <c r="B423" s="1713">
        <v>676547</v>
      </c>
      <c r="C423" s="1713">
        <v>592587</v>
      </c>
      <c r="D423" s="1713">
        <v>83960</v>
      </c>
    </row>
    <row r="424" spans="1:5">
      <c r="A424" s="1714" t="s">
        <v>1133</v>
      </c>
      <c r="B424" s="1715">
        <v>172304</v>
      </c>
      <c r="C424" s="1715">
        <v>160027</v>
      </c>
      <c r="D424" s="1715">
        <v>12277</v>
      </c>
    </row>
    <row r="425" spans="1:5">
      <c r="A425" s="1714" t="s">
        <v>1134</v>
      </c>
      <c r="B425" s="1715">
        <v>89388</v>
      </c>
      <c r="C425" s="1715">
        <v>81350</v>
      </c>
      <c r="D425" s="1715">
        <v>8038</v>
      </c>
    </row>
    <row r="426" spans="1:5">
      <c r="A426" s="1714" t="s">
        <v>1135</v>
      </c>
      <c r="B426" s="1715">
        <v>78040</v>
      </c>
      <c r="C426" s="1715">
        <v>70804</v>
      </c>
      <c r="D426" s="1715">
        <v>7236</v>
      </c>
    </row>
    <row r="427" spans="1:5">
      <c r="A427" s="1714" t="s">
        <v>1136</v>
      </c>
      <c r="B427" s="1715">
        <v>99528</v>
      </c>
      <c r="C427" s="1715">
        <v>90521</v>
      </c>
      <c r="D427" s="1715">
        <v>9007</v>
      </c>
    </row>
    <row r="428" spans="1:5">
      <c r="A428" s="1714" t="s">
        <v>1137</v>
      </c>
      <c r="B428" s="1715">
        <v>107993</v>
      </c>
      <c r="C428" s="1715">
        <v>92482</v>
      </c>
      <c r="D428" s="1715">
        <v>15511</v>
      </c>
    </row>
    <row r="429" spans="1:5">
      <c r="A429" s="1714" t="s">
        <v>1138</v>
      </c>
      <c r="B429" s="1715">
        <v>24469</v>
      </c>
      <c r="C429" s="1715">
        <v>18270</v>
      </c>
      <c r="D429" s="1715">
        <v>6199</v>
      </c>
    </row>
    <row r="430" spans="1:5">
      <c r="A430" s="1716" t="s">
        <v>1139</v>
      </c>
      <c r="B430" s="1715">
        <v>90736</v>
      </c>
      <c r="C430" s="1715">
        <v>67693</v>
      </c>
      <c r="D430" s="1715">
        <v>23043</v>
      </c>
    </row>
    <row r="431" spans="1:5" ht="18" customHeight="1">
      <c r="A431" s="1714" t="s">
        <v>1140</v>
      </c>
      <c r="B431" s="1715">
        <v>11636</v>
      </c>
      <c r="C431" s="1715">
        <v>9572</v>
      </c>
      <c r="D431" s="1715">
        <v>2064</v>
      </c>
    </row>
    <row r="432" spans="1:5">
      <c r="A432" s="1714" t="s">
        <v>1141</v>
      </c>
      <c r="B432" s="1715">
        <v>2453</v>
      </c>
      <c r="C432" s="1715">
        <v>1868</v>
      </c>
      <c r="D432" s="1715">
        <v>585</v>
      </c>
    </row>
    <row r="433" spans="1:5" s="12" customFormat="1" ht="17.25" customHeight="1">
      <c r="A433" s="1717" t="s">
        <v>1142</v>
      </c>
      <c r="B433" s="1713">
        <v>649342</v>
      </c>
      <c r="C433" s="1713">
        <v>575843</v>
      </c>
      <c r="D433" s="1713">
        <v>73499</v>
      </c>
      <c r="E433" s="7"/>
    </row>
    <row r="434" spans="1:5">
      <c r="A434" s="1714" t="s">
        <v>1133</v>
      </c>
      <c r="B434" s="1715">
        <v>169020</v>
      </c>
      <c r="C434" s="1715">
        <v>157138</v>
      </c>
      <c r="D434" s="1715">
        <v>11882</v>
      </c>
    </row>
    <row r="435" spans="1:5">
      <c r="A435" s="1714" t="s">
        <v>1134</v>
      </c>
      <c r="B435" s="1715">
        <v>86865</v>
      </c>
      <c r="C435" s="1715">
        <v>79229</v>
      </c>
      <c r="D435" s="1715">
        <v>7636</v>
      </c>
    </row>
    <row r="436" spans="1:5">
      <c r="A436" s="1714" t="s">
        <v>1135</v>
      </c>
      <c r="B436" s="1715">
        <v>74771</v>
      </c>
      <c r="C436" s="1715">
        <v>68115</v>
      </c>
      <c r="D436" s="1715">
        <v>6656</v>
      </c>
    </row>
    <row r="437" spans="1:5">
      <c r="A437" s="1714" t="s">
        <v>1136</v>
      </c>
      <c r="B437" s="1715">
        <v>95930</v>
      </c>
      <c r="C437" s="1715">
        <v>87904</v>
      </c>
      <c r="D437" s="1715">
        <v>8026</v>
      </c>
    </row>
    <row r="438" spans="1:5">
      <c r="A438" s="1714" t="s">
        <v>1137</v>
      </c>
      <c r="B438" s="1715">
        <v>101013</v>
      </c>
      <c r="C438" s="1715">
        <v>88720</v>
      </c>
      <c r="D438" s="1715">
        <v>12293</v>
      </c>
    </row>
    <row r="439" spans="1:5">
      <c r="A439" s="1714" t="s">
        <v>1138</v>
      </c>
      <c r="B439" s="1715">
        <v>23352</v>
      </c>
      <c r="C439" s="1715">
        <v>17891</v>
      </c>
      <c r="D439" s="1715">
        <v>5461</v>
      </c>
    </row>
    <row r="440" spans="1:5">
      <c r="A440" s="1714" t="s">
        <v>1139</v>
      </c>
      <c r="B440" s="1715">
        <v>85096</v>
      </c>
      <c r="C440" s="1715">
        <v>65744</v>
      </c>
      <c r="D440" s="1715">
        <v>19352</v>
      </c>
    </row>
    <row r="441" spans="1:5">
      <c r="A441" s="1714" t="s">
        <v>1140</v>
      </c>
      <c r="B441" s="1715">
        <v>11162</v>
      </c>
      <c r="C441" s="1715">
        <v>9375</v>
      </c>
      <c r="D441" s="1715">
        <v>1787</v>
      </c>
    </row>
    <row r="442" spans="1:5">
      <c r="A442" s="1714" t="s">
        <v>1141</v>
      </c>
      <c r="B442" s="1715">
        <v>2133</v>
      </c>
      <c r="C442" s="1715">
        <v>1727</v>
      </c>
      <c r="D442" s="1715">
        <v>406</v>
      </c>
    </row>
    <row r="443" spans="1:5">
      <c r="A443" s="1712" t="s">
        <v>1143</v>
      </c>
      <c r="B443" s="1713">
        <v>27205</v>
      </c>
      <c r="C443" s="1713">
        <v>16744</v>
      </c>
      <c r="D443" s="1713">
        <v>10461</v>
      </c>
    </row>
    <row r="444" spans="1:5">
      <c r="A444" s="1714" t="s">
        <v>1133</v>
      </c>
      <c r="B444" s="1715">
        <v>3284</v>
      </c>
      <c r="C444" s="1715">
        <v>2889</v>
      </c>
      <c r="D444" s="1715">
        <v>395</v>
      </c>
    </row>
    <row r="445" spans="1:5">
      <c r="A445" s="1714" t="s">
        <v>1134</v>
      </c>
      <c r="B445" s="1715">
        <v>2523</v>
      </c>
      <c r="C445" s="1715">
        <v>2121</v>
      </c>
      <c r="D445" s="1715">
        <v>402</v>
      </c>
    </row>
    <row r="446" spans="1:5">
      <c r="A446" s="1714" t="s">
        <v>1135</v>
      </c>
      <c r="B446" s="1715">
        <v>3269</v>
      </c>
      <c r="C446" s="1715">
        <v>2689</v>
      </c>
      <c r="D446" s="1715">
        <v>580</v>
      </c>
    </row>
    <row r="447" spans="1:5">
      <c r="A447" s="1714" t="s">
        <v>1136</v>
      </c>
      <c r="B447" s="1715">
        <v>3598</v>
      </c>
      <c r="C447" s="1715">
        <v>2617</v>
      </c>
      <c r="D447" s="1715">
        <v>981</v>
      </c>
    </row>
    <row r="448" spans="1:5">
      <c r="A448" s="1714" t="s">
        <v>1137</v>
      </c>
      <c r="B448" s="1715">
        <v>6980</v>
      </c>
      <c r="C448" s="1715">
        <v>3762</v>
      </c>
      <c r="D448" s="1715">
        <v>3218</v>
      </c>
    </row>
    <row r="449" spans="1:5">
      <c r="A449" s="1714" t="s">
        <v>1138</v>
      </c>
      <c r="B449" s="1715">
        <v>1117</v>
      </c>
      <c r="C449" s="1715">
        <v>379</v>
      </c>
      <c r="D449" s="1715">
        <v>738</v>
      </c>
    </row>
    <row r="450" spans="1:5">
      <c r="A450" s="1714" t="s">
        <v>1139</v>
      </c>
      <c r="B450" s="1715">
        <v>5640</v>
      </c>
      <c r="C450" s="1715">
        <v>1949</v>
      </c>
      <c r="D450" s="1715">
        <v>3691</v>
      </c>
    </row>
    <row r="451" spans="1:5">
      <c r="A451" s="1714" t="s">
        <v>1140</v>
      </c>
      <c r="B451" s="1715">
        <v>474</v>
      </c>
      <c r="C451" s="1715">
        <v>197</v>
      </c>
      <c r="D451" s="1715">
        <v>277</v>
      </c>
    </row>
    <row r="452" spans="1:5">
      <c r="A452" s="1714" t="s">
        <v>1141</v>
      </c>
      <c r="B452" s="1715">
        <v>320</v>
      </c>
      <c r="C452" s="1715">
        <v>141</v>
      </c>
      <c r="D452" s="1715">
        <v>179</v>
      </c>
    </row>
    <row r="453" spans="1:5">
      <c r="A453" s="1181" t="s">
        <v>1162</v>
      </c>
      <c r="B453" s="1719"/>
      <c r="C453" s="1719"/>
      <c r="D453" s="1719"/>
      <c r="E453" s="1720"/>
    </row>
    <row r="454" spans="1:5" ht="32.25" customHeight="1">
      <c r="A454" s="1463" t="s">
        <v>1153</v>
      </c>
      <c r="B454" s="1727"/>
      <c r="C454" s="1727"/>
      <c r="D454" s="1727"/>
    </row>
    <row r="456" spans="1:5" ht="33.75" customHeight="1">
      <c r="A456" s="1726" t="s">
        <v>1163</v>
      </c>
      <c r="B456" s="1726"/>
      <c r="C456" s="1726"/>
      <c r="D456" s="1726"/>
      <c r="E456" s="12"/>
    </row>
    <row r="457" spans="1:5">
      <c r="A457" s="1422"/>
      <c r="B457" s="1669" t="s">
        <v>1</v>
      </c>
      <c r="C457" s="1669" t="s">
        <v>766</v>
      </c>
      <c r="D457" s="1669" t="s">
        <v>767</v>
      </c>
    </row>
    <row r="458" spans="1:5">
      <c r="A458" s="1712" t="s">
        <v>1092</v>
      </c>
      <c r="B458" s="1713">
        <v>71651</v>
      </c>
      <c r="C458" s="1713">
        <v>58395</v>
      </c>
      <c r="D458" s="1713">
        <v>13256</v>
      </c>
    </row>
    <row r="459" spans="1:5">
      <c r="A459" s="1714" t="s">
        <v>1133</v>
      </c>
      <c r="B459" s="1715">
        <v>4863</v>
      </c>
      <c r="C459" s="1715">
        <v>4536</v>
      </c>
      <c r="D459" s="1715">
        <v>327</v>
      </c>
    </row>
    <row r="460" spans="1:5">
      <c r="A460" s="1714" t="s">
        <v>1134</v>
      </c>
      <c r="B460" s="1715">
        <v>5375</v>
      </c>
      <c r="C460" s="1715">
        <v>5037</v>
      </c>
      <c r="D460" s="1715">
        <v>338</v>
      </c>
    </row>
    <row r="461" spans="1:5">
      <c r="A461" s="1714" t="s">
        <v>1135</v>
      </c>
      <c r="B461" s="1715">
        <v>10212</v>
      </c>
      <c r="C461" s="1715">
        <v>9620</v>
      </c>
      <c r="D461" s="1715">
        <v>592</v>
      </c>
    </row>
    <row r="462" spans="1:5">
      <c r="A462" s="1714" t="s">
        <v>1136</v>
      </c>
      <c r="B462" s="1715">
        <v>13805</v>
      </c>
      <c r="C462" s="1715">
        <v>12362</v>
      </c>
      <c r="D462" s="1715">
        <v>1443</v>
      </c>
    </row>
    <row r="463" spans="1:5">
      <c r="A463" s="1714" t="s">
        <v>1137</v>
      </c>
      <c r="B463" s="1715">
        <v>18267</v>
      </c>
      <c r="C463" s="1715">
        <v>14802</v>
      </c>
      <c r="D463" s="1715">
        <v>3465</v>
      </c>
    </row>
    <row r="464" spans="1:5">
      <c r="A464" s="1714" t="s">
        <v>1138</v>
      </c>
      <c r="B464" s="1715">
        <v>2144</v>
      </c>
      <c r="C464" s="1715">
        <v>1466</v>
      </c>
      <c r="D464" s="1715">
        <v>678</v>
      </c>
    </row>
    <row r="465" spans="1:5">
      <c r="A465" s="1716" t="s">
        <v>1139</v>
      </c>
      <c r="B465" s="1715">
        <v>14918</v>
      </c>
      <c r="C465" s="1715">
        <v>8997</v>
      </c>
      <c r="D465" s="1715">
        <v>5921</v>
      </c>
    </row>
    <row r="466" spans="1:5" ht="20.25" customHeight="1">
      <c r="A466" s="1714" t="s">
        <v>1140</v>
      </c>
      <c r="B466" s="1715">
        <v>1416</v>
      </c>
      <c r="C466" s="1715">
        <v>1151</v>
      </c>
      <c r="D466" s="1715">
        <v>265</v>
      </c>
    </row>
    <row r="467" spans="1:5">
      <c r="A467" s="1714" t="s">
        <v>1141</v>
      </c>
      <c r="B467" s="1715">
        <v>651</v>
      </c>
      <c r="C467" s="1715">
        <v>424</v>
      </c>
      <c r="D467" s="1715">
        <v>227</v>
      </c>
    </row>
    <row r="468" spans="1:5" s="12" customFormat="1" ht="16.5" customHeight="1">
      <c r="A468" s="1717" t="s">
        <v>1142</v>
      </c>
      <c r="B468" s="1713">
        <v>60753</v>
      </c>
      <c r="C468" s="1713">
        <v>51018</v>
      </c>
      <c r="D468" s="1713">
        <v>9735</v>
      </c>
      <c r="E468" s="7"/>
    </row>
    <row r="469" spans="1:5">
      <c r="A469" s="1714" t="s">
        <v>1133</v>
      </c>
      <c r="B469" s="1715">
        <v>3321</v>
      </c>
      <c r="C469" s="1715">
        <v>3154</v>
      </c>
      <c r="D469" s="1715">
        <v>167</v>
      </c>
    </row>
    <row r="470" spans="1:5">
      <c r="A470" s="1714" t="s">
        <v>1134</v>
      </c>
      <c r="B470" s="1715">
        <v>4076</v>
      </c>
      <c r="C470" s="1715">
        <v>3925</v>
      </c>
      <c r="D470" s="1715">
        <v>151</v>
      </c>
    </row>
    <row r="471" spans="1:5">
      <c r="A471" s="1714" t="s">
        <v>1135</v>
      </c>
      <c r="B471" s="1715">
        <v>8353</v>
      </c>
      <c r="C471" s="1715">
        <v>8067</v>
      </c>
      <c r="D471" s="1715">
        <v>286</v>
      </c>
    </row>
    <row r="472" spans="1:5">
      <c r="A472" s="1714" t="s">
        <v>1136</v>
      </c>
      <c r="B472" s="1715">
        <v>11989</v>
      </c>
      <c r="C472" s="1715">
        <v>11039</v>
      </c>
      <c r="D472" s="1715">
        <v>950</v>
      </c>
    </row>
    <row r="473" spans="1:5">
      <c r="A473" s="1714" t="s">
        <v>1137</v>
      </c>
      <c r="B473" s="1715">
        <v>15916</v>
      </c>
      <c r="C473" s="1715">
        <v>13496</v>
      </c>
      <c r="D473" s="1715">
        <v>2420</v>
      </c>
    </row>
    <row r="474" spans="1:5">
      <c r="A474" s="1714" t="s">
        <v>1138</v>
      </c>
      <c r="B474" s="1715">
        <v>1939</v>
      </c>
      <c r="C474" s="1715">
        <v>1378</v>
      </c>
      <c r="D474" s="1715">
        <v>561</v>
      </c>
    </row>
    <row r="475" spans="1:5">
      <c r="A475" s="1714" t="s">
        <v>1139</v>
      </c>
      <c r="B475" s="1715">
        <v>13347</v>
      </c>
      <c r="C475" s="1715">
        <v>8511</v>
      </c>
      <c r="D475" s="1715">
        <v>4836</v>
      </c>
    </row>
    <row r="476" spans="1:5">
      <c r="A476" s="1714" t="s">
        <v>1140</v>
      </c>
      <c r="B476" s="1715">
        <v>1332</v>
      </c>
      <c r="C476" s="1715">
        <v>1089</v>
      </c>
      <c r="D476" s="1715">
        <v>243</v>
      </c>
    </row>
    <row r="477" spans="1:5">
      <c r="A477" s="1714" t="s">
        <v>1141</v>
      </c>
      <c r="B477" s="1715">
        <v>480</v>
      </c>
      <c r="C477" s="1715">
        <v>359</v>
      </c>
      <c r="D477" s="1715">
        <v>121</v>
      </c>
    </row>
    <row r="478" spans="1:5">
      <c r="A478" s="1712" t="s">
        <v>1143</v>
      </c>
      <c r="B478" s="1713">
        <v>10898</v>
      </c>
      <c r="C478" s="1713">
        <v>7377</v>
      </c>
      <c r="D478" s="1713">
        <v>3521</v>
      </c>
    </row>
    <row r="479" spans="1:5">
      <c r="A479" s="1714" t="s">
        <v>1133</v>
      </c>
      <c r="B479" s="1715">
        <v>1542</v>
      </c>
      <c r="C479" s="1715">
        <v>1382</v>
      </c>
      <c r="D479" s="1715">
        <v>160</v>
      </c>
    </row>
    <row r="480" spans="1:5">
      <c r="A480" s="1714" t="s">
        <v>1134</v>
      </c>
      <c r="B480" s="1715">
        <v>1299</v>
      </c>
      <c r="C480" s="1715">
        <v>1112</v>
      </c>
      <c r="D480" s="1715">
        <v>187</v>
      </c>
    </row>
    <row r="481" spans="1:5">
      <c r="A481" s="1714" t="s">
        <v>1135</v>
      </c>
      <c r="B481" s="1715">
        <v>1859</v>
      </c>
      <c r="C481" s="1715">
        <v>1553</v>
      </c>
      <c r="D481" s="1715">
        <v>306</v>
      </c>
    </row>
    <row r="482" spans="1:5">
      <c r="A482" s="1714" t="s">
        <v>1136</v>
      </c>
      <c r="B482" s="1715">
        <v>1816</v>
      </c>
      <c r="C482" s="1715">
        <v>1323</v>
      </c>
      <c r="D482" s="1715">
        <v>493</v>
      </c>
    </row>
    <row r="483" spans="1:5">
      <c r="A483" s="1714" t="s">
        <v>1137</v>
      </c>
      <c r="B483" s="1715">
        <v>2351</v>
      </c>
      <c r="C483" s="1715">
        <v>1306</v>
      </c>
      <c r="D483" s="1715">
        <v>1045</v>
      </c>
    </row>
    <row r="484" spans="1:5">
      <c r="A484" s="1714" t="s">
        <v>1138</v>
      </c>
      <c r="B484" s="1715">
        <v>205</v>
      </c>
      <c r="C484" s="1715">
        <v>88</v>
      </c>
      <c r="D484" s="1715">
        <v>117</v>
      </c>
    </row>
    <row r="485" spans="1:5">
      <c r="A485" s="1714" t="s">
        <v>1139</v>
      </c>
      <c r="B485" s="1715">
        <v>1571</v>
      </c>
      <c r="C485" s="1715">
        <v>486</v>
      </c>
      <c r="D485" s="1715">
        <v>1085</v>
      </c>
    </row>
    <row r="486" spans="1:5">
      <c r="A486" s="1714" t="s">
        <v>1140</v>
      </c>
      <c r="B486" s="1715">
        <v>84</v>
      </c>
      <c r="C486" s="1715">
        <v>62</v>
      </c>
      <c r="D486" s="1715">
        <v>22</v>
      </c>
    </row>
    <row r="487" spans="1:5">
      <c r="A487" s="1714" t="s">
        <v>1141</v>
      </c>
      <c r="B487" s="1715">
        <v>171</v>
      </c>
      <c r="C487" s="1715">
        <v>65</v>
      </c>
      <c r="D487" s="1715">
        <v>106</v>
      </c>
    </row>
    <row r="488" spans="1:5">
      <c r="A488" s="1181" t="s">
        <v>1162</v>
      </c>
      <c r="B488" s="1719"/>
      <c r="C488" s="1719"/>
      <c r="D488" s="1719"/>
      <c r="E488" s="1720"/>
    </row>
    <row r="489" spans="1:5" ht="30.75" customHeight="1">
      <c r="A489" s="1463" t="s">
        <v>1153</v>
      </c>
      <c r="B489" s="1727"/>
      <c r="C489" s="1727"/>
      <c r="D489" s="1727"/>
    </row>
    <row r="491" spans="1:5" ht="33" customHeight="1">
      <c r="A491" s="1726" t="s">
        <v>1164</v>
      </c>
      <c r="B491" s="1726"/>
      <c r="C491" s="1726"/>
      <c r="D491" s="1726"/>
      <c r="E491" s="12"/>
    </row>
    <row r="492" spans="1:5">
      <c r="A492" s="1422"/>
      <c r="B492" s="1669" t="s">
        <v>1</v>
      </c>
      <c r="C492" s="1669" t="s">
        <v>766</v>
      </c>
      <c r="D492" s="1669" t="s">
        <v>767</v>
      </c>
    </row>
    <row r="493" spans="1:5">
      <c r="A493" s="1712" t="s">
        <v>1092</v>
      </c>
      <c r="B493" s="1713">
        <v>604896</v>
      </c>
      <c r="C493" s="1713">
        <v>534192</v>
      </c>
      <c r="D493" s="1713">
        <v>70704</v>
      </c>
    </row>
    <row r="494" spans="1:5">
      <c r="A494" s="1714" t="s">
        <v>1133</v>
      </c>
      <c r="B494" s="1715">
        <v>167441</v>
      </c>
      <c r="C494" s="1715">
        <v>155491</v>
      </c>
      <c r="D494" s="1715">
        <v>11950</v>
      </c>
    </row>
    <row r="495" spans="1:5">
      <c r="A495" s="1714" t="s">
        <v>1134</v>
      </c>
      <c r="B495" s="1715">
        <v>84013</v>
      </c>
      <c r="C495" s="1715">
        <v>76313</v>
      </c>
      <c r="D495" s="1715">
        <v>7700</v>
      </c>
    </row>
    <row r="496" spans="1:5">
      <c r="A496" s="1714" t="s">
        <v>1135</v>
      </c>
      <c r="B496" s="1715">
        <v>67828</v>
      </c>
      <c r="C496" s="1715">
        <v>61184</v>
      </c>
      <c r="D496" s="1715">
        <v>6644</v>
      </c>
    </row>
    <row r="497" spans="1:5">
      <c r="A497" s="1714" t="s">
        <v>1136</v>
      </c>
      <c r="B497" s="1715">
        <v>85723</v>
      </c>
      <c r="C497" s="1715">
        <v>78159</v>
      </c>
      <c r="D497" s="1715">
        <v>7564</v>
      </c>
    </row>
    <row r="498" spans="1:5">
      <c r="A498" s="1714" t="s">
        <v>1137</v>
      </c>
      <c r="B498" s="1715">
        <v>89726</v>
      </c>
      <c r="C498" s="1715">
        <v>77680</v>
      </c>
      <c r="D498" s="1715">
        <v>12046</v>
      </c>
    </row>
    <row r="499" spans="1:5">
      <c r="A499" s="1714" t="s">
        <v>1138</v>
      </c>
      <c r="B499" s="1715">
        <v>22325</v>
      </c>
      <c r="C499" s="1715">
        <v>16804</v>
      </c>
      <c r="D499" s="1715">
        <v>5521</v>
      </c>
    </row>
    <row r="500" spans="1:5">
      <c r="A500" s="1716" t="s">
        <v>1139</v>
      </c>
      <c r="B500" s="1715">
        <v>75818</v>
      </c>
      <c r="C500" s="1715">
        <v>58696</v>
      </c>
      <c r="D500" s="1715">
        <v>17122</v>
      </c>
    </row>
    <row r="501" spans="1:5" ht="18" customHeight="1">
      <c r="A501" s="1714" t="s">
        <v>1140</v>
      </c>
      <c r="B501" s="1715">
        <v>10220</v>
      </c>
      <c r="C501" s="1715">
        <v>8421</v>
      </c>
      <c r="D501" s="1715">
        <v>1799</v>
      </c>
    </row>
    <row r="502" spans="1:5">
      <c r="A502" s="1714" t="s">
        <v>1141</v>
      </c>
      <c r="B502" s="1715">
        <v>1802</v>
      </c>
      <c r="C502" s="1715">
        <v>1444</v>
      </c>
      <c r="D502" s="1715">
        <v>358</v>
      </c>
    </row>
    <row r="503" spans="1:5" s="12" customFormat="1" ht="16.5" customHeight="1">
      <c r="A503" s="1717" t="s">
        <v>1142</v>
      </c>
      <c r="B503" s="1713">
        <v>588589</v>
      </c>
      <c r="C503" s="1713">
        <v>524825</v>
      </c>
      <c r="D503" s="1713">
        <v>63764</v>
      </c>
      <c r="E503" s="7"/>
    </row>
    <row r="504" spans="1:5">
      <c r="A504" s="1714" t="s">
        <v>1133</v>
      </c>
      <c r="B504" s="1715">
        <v>165699</v>
      </c>
      <c r="C504" s="1715">
        <v>153984</v>
      </c>
      <c r="D504" s="1715">
        <v>11715</v>
      </c>
    </row>
    <row r="505" spans="1:5">
      <c r="A505" s="1714" t="s">
        <v>1134</v>
      </c>
      <c r="B505" s="1715">
        <v>82789</v>
      </c>
      <c r="C505" s="1715">
        <v>75304</v>
      </c>
      <c r="D505" s="1715">
        <v>7485</v>
      </c>
    </row>
    <row r="506" spans="1:5">
      <c r="A506" s="1714" t="s">
        <v>1135</v>
      </c>
      <c r="B506" s="1715">
        <v>66418</v>
      </c>
      <c r="C506" s="1715">
        <v>60048</v>
      </c>
      <c r="D506" s="1715">
        <v>6370</v>
      </c>
    </row>
    <row r="507" spans="1:5">
      <c r="A507" s="1714" t="s">
        <v>1136</v>
      </c>
      <c r="B507" s="1715">
        <v>83941</v>
      </c>
      <c r="C507" s="1715">
        <v>76865</v>
      </c>
      <c r="D507" s="1715">
        <v>7076</v>
      </c>
    </row>
    <row r="508" spans="1:5">
      <c r="A508" s="1714" t="s">
        <v>1137</v>
      </c>
      <c r="B508" s="1715">
        <v>85097</v>
      </c>
      <c r="C508" s="1715">
        <v>75224</v>
      </c>
      <c r="D508" s="1715">
        <v>9873</v>
      </c>
    </row>
    <row r="509" spans="1:5">
      <c r="A509" s="1714" t="s">
        <v>1138</v>
      </c>
      <c r="B509" s="1715">
        <v>21413</v>
      </c>
      <c r="C509" s="1715">
        <v>16513</v>
      </c>
      <c r="D509" s="1715">
        <v>4900</v>
      </c>
    </row>
    <row r="510" spans="1:5">
      <c r="A510" s="1714" t="s">
        <v>1139</v>
      </c>
      <c r="B510" s="1715">
        <v>71749</v>
      </c>
      <c r="C510" s="1715">
        <v>57233</v>
      </c>
      <c r="D510" s="1715">
        <v>14516</v>
      </c>
    </row>
    <row r="511" spans="1:5">
      <c r="A511" s="1714" t="s">
        <v>1140</v>
      </c>
      <c r="B511" s="1715">
        <v>9830</v>
      </c>
      <c r="C511" s="1715">
        <v>8286</v>
      </c>
      <c r="D511" s="1715">
        <v>1544</v>
      </c>
    </row>
    <row r="512" spans="1:5">
      <c r="A512" s="1714" t="s">
        <v>1141</v>
      </c>
      <c r="B512" s="1715">
        <v>1653</v>
      </c>
      <c r="C512" s="1715">
        <v>1368</v>
      </c>
      <c r="D512" s="1715">
        <v>285</v>
      </c>
    </row>
    <row r="513" spans="1:5">
      <c r="A513" s="1712" t="s">
        <v>1143</v>
      </c>
      <c r="B513" s="1713">
        <v>16307</v>
      </c>
      <c r="C513" s="1713">
        <v>9367</v>
      </c>
      <c r="D513" s="1713">
        <v>6940</v>
      </c>
    </row>
    <row r="514" spans="1:5">
      <c r="A514" s="1714" t="s">
        <v>1133</v>
      </c>
      <c r="B514" s="1715">
        <v>1742</v>
      </c>
      <c r="C514" s="1715">
        <v>1507</v>
      </c>
      <c r="D514" s="1715">
        <v>235</v>
      </c>
    </row>
    <row r="515" spans="1:5">
      <c r="A515" s="1714" t="s">
        <v>1134</v>
      </c>
      <c r="B515" s="1715">
        <v>1224</v>
      </c>
      <c r="C515" s="1715">
        <v>1009</v>
      </c>
      <c r="D515" s="1715">
        <v>215</v>
      </c>
    </row>
    <row r="516" spans="1:5">
      <c r="A516" s="1714" t="s">
        <v>1135</v>
      </c>
      <c r="B516" s="1715">
        <v>1410</v>
      </c>
      <c r="C516" s="1715">
        <v>1136</v>
      </c>
      <c r="D516" s="1715">
        <v>274</v>
      </c>
    </row>
    <row r="517" spans="1:5">
      <c r="A517" s="1714" t="s">
        <v>1136</v>
      </c>
      <c r="B517" s="1715">
        <v>1782</v>
      </c>
      <c r="C517" s="1715">
        <v>1294</v>
      </c>
      <c r="D517" s="1715">
        <v>488</v>
      </c>
    </row>
    <row r="518" spans="1:5">
      <c r="A518" s="1714" t="s">
        <v>1137</v>
      </c>
      <c r="B518" s="1715">
        <v>4629</v>
      </c>
      <c r="C518" s="1715">
        <v>2456</v>
      </c>
      <c r="D518" s="1715">
        <v>2173</v>
      </c>
    </row>
    <row r="519" spans="1:5">
      <c r="A519" s="1714" t="s">
        <v>1138</v>
      </c>
      <c r="B519" s="1715">
        <v>912</v>
      </c>
      <c r="C519" s="1715">
        <v>291</v>
      </c>
      <c r="D519" s="1715">
        <v>621</v>
      </c>
    </row>
    <row r="520" spans="1:5">
      <c r="A520" s="1714" t="s">
        <v>1139</v>
      </c>
      <c r="B520" s="1715">
        <v>4069</v>
      </c>
      <c r="C520" s="1715">
        <v>1463</v>
      </c>
      <c r="D520" s="1715">
        <v>2606</v>
      </c>
    </row>
    <row r="521" spans="1:5">
      <c r="A521" s="1714" t="s">
        <v>1140</v>
      </c>
      <c r="B521" s="1715">
        <v>390</v>
      </c>
      <c r="C521" s="1715">
        <v>135</v>
      </c>
      <c r="D521" s="1715">
        <v>255</v>
      </c>
    </row>
    <row r="522" spans="1:5">
      <c r="A522" s="1714" t="s">
        <v>1141</v>
      </c>
      <c r="B522" s="1715">
        <v>149</v>
      </c>
      <c r="C522" s="1715">
        <v>76</v>
      </c>
      <c r="D522" s="1715">
        <v>73</v>
      </c>
    </row>
    <row r="523" spans="1:5">
      <c r="A523" s="1181" t="s">
        <v>1162</v>
      </c>
      <c r="B523" s="1719"/>
      <c r="C523" s="1719"/>
      <c r="D523" s="1719"/>
      <c r="E523" s="1720"/>
    </row>
    <row r="524" spans="1:5" ht="33.75" customHeight="1">
      <c r="A524" s="1463" t="s">
        <v>1151</v>
      </c>
      <c r="B524" s="1727"/>
      <c r="C524" s="1727"/>
      <c r="D524" s="1727"/>
    </row>
    <row r="526" spans="1:5" ht="33" customHeight="1">
      <c r="A526" s="1726" t="s">
        <v>1165</v>
      </c>
      <c r="B526" s="1726"/>
      <c r="C526" s="1726"/>
      <c r="D526" s="1726"/>
      <c r="E526" s="12"/>
    </row>
    <row r="527" spans="1:5">
      <c r="A527" s="1422"/>
      <c r="B527" s="1669" t="s">
        <v>1</v>
      </c>
      <c r="C527" s="1669" t="s">
        <v>766</v>
      </c>
      <c r="D527" s="1669" t="s">
        <v>767</v>
      </c>
    </row>
    <row r="528" spans="1:5">
      <c r="A528" s="1712" t="s">
        <v>1092</v>
      </c>
      <c r="B528" s="1713">
        <v>815311</v>
      </c>
      <c r="C528" s="1713">
        <v>691889</v>
      </c>
      <c r="D528" s="1713">
        <v>123422</v>
      </c>
    </row>
    <row r="529" spans="1:5">
      <c r="A529" s="1714" t="s">
        <v>1133</v>
      </c>
      <c r="B529" s="1715">
        <v>121088</v>
      </c>
      <c r="C529" s="1715">
        <v>109512</v>
      </c>
      <c r="D529" s="1715">
        <v>11576</v>
      </c>
    </row>
    <row r="530" spans="1:5">
      <c r="A530" s="1714" t="s">
        <v>1134</v>
      </c>
      <c r="B530" s="1715">
        <v>145778</v>
      </c>
      <c r="C530" s="1715">
        <v>123446</v>
      </c>
      <c r="D530" s="1715">
        <v>22332</v>
      </c>
    </row>
    <row r="531" spans="1:5">
      <c r="A531" s="1714" t="s">
        <v>1135</v>
      </c>
      <c r="B531" s="1715">
        <v>96951</v>
      </c>
      <c r="C531" s="1715">
        <v>86368</v>
      </c>
      <c r="D531" s="1715">
        <v>10583</v>
      </c>
    </row>
    <row r="532" spans="1:5">
      <c r="A532" s="1714" t="s">
        <v>1136</v>
      </c>
      <c r="B532" s="1715">
        <v>114889</v>
      </c>
      <c r="C532" s="1715">
        <v>103636</v>
      </c>
      <c r="D532" s="1715">
        <v>11253</v>
      </c>
    </row>
    <row r="533" spans="1:5">
      <c r="A533" s="1714" t="s">
        <v>1137</v>
      </c>
      <c r="B533" s="1715">
        <v>164076</v>
      </c>
      <c r="C533" s="1715">
        <v>139086</v>
      </c>
      <c r="D533" s="1715">
        <v>24990</v>
      </c>
    </row>
    <row r="534" spans="1:5">
      <c r="A534" s="1714" t="s">
        <v>1138</v>
      </c>
      <c r="B534" s="1715">
        <v>40881</v>
      </c>
      <c r="C534" s="1715">
        <v>30566</v>
      </c>
      <c r="D534" s="1715">
        <v>10315</v>
      </c>
    </row>
    <row r="535" spans="1:5">
      <c r="A535" s="1716" t="s">
        <v>1139</v>
      </c>
      <c r="B535" s="1715">
        <v>112900</v>
      </c>
      <c r="C535" s="1715">
        <v>84481</v>
      </c>
      <c r="D535" s="1715">
        <v>28419</v>
      </c>
    </row>
    <row r="536" spans="1:5" ht="16.5" customHeight="1">
      <c r="A536" s="1714" t="s">
        <v>1140</v>
      </c>
      <c r="B536" s="1715">
        <v>17775</v>
      </c>
      <c r="C536" s="1715">
        <v>14080</v>
      </c>
      <c r="D536" s="1715">
        <v>3695</v>
      </c>
    </row>
    <row r="537" spans="1:5">
      <c r="A537" s="1714" t="s">
        <v>1141</v>
      </c>
      <c r="B537" s="1715">
        <v>973</v>
      </c>
      <c r="C537" s="1715">
        <v>714</v>
      </c>
      <c r="D537" s="1715">
        <v>259</v>
      </c>
    </row>
    <row r="538" spans="1:5" s="12" customFormat="1" ht="16.5" customHeight="1">
      <c r="A538" s="1717" t="s">
        <v>1142</v>
      </c>
      <c r="B538" s="1713">
        <v>786738</v>
      </c>
      <c r="C538" s="1713">
        <v>677950</v>
      </c>
      <c r="D538" s="1713">
        <v>108788</v>
      </c>
      <c r="E538" s="7"/>
    </row>
    <row r="539" spans="1:5">
      <c r="A539" s="1714" t="s">
        <v>1133</v>
      </c>
      <c r="B539" s="1715">
        <v>118697</v>
      </c>
      <c r="C539" s="1715">
        <v>108490</v>
      </c>
      <c r="D539" s="1715">
        <v>10207</v>
      </c>
    </row>
    <row r="540" spans="1:5">
      <c r="A540" s="1714" t="s">
        <v>1134</v>
      </c>
      <c r="B540" s="1715">
        <v>143144</v>
      </c>
      <c r="C540" s="1715">
        <v>122223</v>
      </c>
      <c r="D540" s="1715">
        <v>20921</v>
      </c>
    </row>
    <row r="541" spans="1:5">
      <c r="A541" s="1714" t="s">
        <v>1135</v>
      </c>
      <c r="B541" s="1715">
        <v>94408</v>
      </c>
      <c r="C541" s="1715">
        <v>84970</v>
      </c>
      <c r="D541" s="1715">
        <v>9438</v>
      </c>
    </row>
    <row r="542" spans="1:5">
      <c r="A542" s="1714" t="s">
        <v>1136</v>
      </c>
      <c r="B542" s="1715">
        <v>110904</v>
      </c>
      <c r="C542" s="1715">
        <v>101486</v>
      </c>
      <c r="D542" s="1715">
        <v>9418</v>
      </c>
    </row>
    <row r="543" spans="1:5">
      <c r="A543" s="1714" t="s">
        <v>1137</v>
      </c>
      <c r="B543" s="1715">
        <v>155618</v>
      </c>
      <c r="C543" s="1715">
        <v>135044</v>
      </c>
      <c r="D543" s="1715">
        <v>20574</v>
      </c>
    </row>
    <row r="544" spans="1:5">
      <c r="A544" s="1714" t="s">
        <v>1138</v>
      </c>
      <c r="B544" s="1715">
        <v>39116</v>
      </c>
      <c r="C544" s="1715">
        <v>29745</v>
      </c>
      <c r="D544" s="1715">
        <v>9371</v>
      </c>
    </row>
    <row r="545" spans="1:5">
      <c r="A545" s="1714" t="s">
        <v>1139</v>
      </c>
      <c r="B545" s="1715">
        <v>106768</v>
      </c>
      <c r="C545" s="1715">
        <v>81568</v>
      </c>
      <c r="D545" s="1715">
        <v>25200</v>
      </c>
    </row>
    <row r="546" spans="1:5">
      <c r="A546" s="1714" t="s">
        <v>1140</v>
      </c>
      <c r="B546" s="1715">
        <v>17110</v>
      </c>
      <c r="C546" s="1715">
        <v>13710</v>
      </c>
      <c r="D546" s="1715">
        <v>3400</v>
      </c>
    </row>
    <row r="547" spans="1:5">
      <c r="A547" s="1714" t="s">
        <v>1141</v>
      </c>
      <c r="B547" s="1715">
        <v>973</v>
      </c>
      <c r="C547" s="1715">
        <v>714</v>
      </c>
      <c r="D547" s="1715">
        <v>259</v>
      </c>
    </row>
    <row r="548" spans="1:5">
      <c r="A548" s="1712" t="s">
        <v>1143</v>
      </c>
      <c r="B548" s="1713">
        <v>28573</v>
      </c>
      <c r="C548" s="1713">
        <v>13939</v>
      </c>
      <c r="D548" s="1713">
        <v>14634</v>
      </c>
    </row>
    <row r="549" spans="1:5">
      <c r="A549" s="1714" t="s">
        <v>1133</v>
      </c>
      <c r="B549" s="1715">
        <v>2391</v>
      </c>
      <c r="C549" s="1715">
        <v>1022</v>
      </c>
      <c r="D549" s="1715">
        <v>1369</v>
      </c>
    </row>
    <row r="550" spans="1:5">
      <c r="A550" s="1714" t="s">
        <v>1134</v>
      </c>
      <c r="B550" s="1715">
        <v>2634</v>
      </c>
      <c r="C550" s="1715">
        <v>1223</v>
      </c>
      <c r="D550" s="1715">
        <v>1411</v>
      </c>
    </row>
    <row r="551" spans="1:5">
      <c r="A551" s="1714" t="s">
        <v>1135</v>
      </c>
      <c r="B551" s="1715">
        <v>2543</v>
      </c>
      <c r="C551" s="1715">
        <v>1398</v>
      </c>
      <c r="D551" s="1715">
        <v>1145</v>
      </c>
    </row>
    <row r="552" spans="1:5">
      <c r="A552" s="1714" t="s">
        <v>1136</v>
      </c>
      <c r="B552" s="1715">
        <v>3985</v>
      </c>
      <c r="C552" s="1715">
        <v>2150</v>
      </c>
      <c r="D552" s="1715">
        <v>1835</v>
      </c>
    </row>
    <row r="553" spans="1:5">
      <c r="A553" s="1714" t="s">
        <v>1137</v>
      </c>
      <c r="B553" s="1715">
        <v>8458</v>
      </c>
      <c r="C553" s="1715">
        <v>4042</v>
      </c>
      <c r="D553" s="1715">
        <v>4416</v>
      </c>
    </row>
    <row r="554" spans="1:5">
      <c r="A554" s="1714" t="s">
        <v>1138</v>
      </c>
      <c r="B554" s="1715">
        <v>1765</v>
      </c>
      <c r="C554" s="1715">
        <v>821</v>
      </c>
      <c r="D554" s="1715">
        <v>944</v>
      </c>
    </row>
    <row r="555" spans="1:5">
      <c r="A555" s="1714" t="s">
        <v>1139</v>
      </c>
      <c r="B555" s="1715">
        <v>6132</v>
      </c>
      <c r="C555" s="1715">
        <v>2913</v>
      </c>
      <c r="D555" s="1715">
        <v>3219</v>
      </c>
    </row>
    <row r="556" spans="1:5">
      <c r="A556" s="1714" t="s">
        <v>1140</v>
      </c>
      <c r="B556" s="1715">
        <v>665</v>
      </c>
      <c r="C556" s="1715">
        <v>370</v>
      </c>
      <c r="D556" s="1715">
        <v>295</v>
      </c>
    </row>
    <row r="557" spans="1:5">
      <c r="A557" s="1714" t="s">
        <v>1141</v>
      </c>
      <c r="B557" s="1715">
        <v>0</v>
      </c>
      <c r="C557" s="1715">
        <v>0</v>
      </c>
      <c r="D557" s="1715">
        <v>0</v>
      </c>
    </row>
    <row r="558" spans="1:5">
      <c r="A558" s="1181" t="s">
        <v>1162</v>
      </c>
      <c r="B558" s="1719"/>
      <c r="C558" s="1719"/>
      <c r="D558" s="1719"/>
      <c r="E558" s="1720"/>
    </row>
    <row r="559" spans="1:5" ht="32.25" customHeight="1">
      <c r="A559" s="1463" t="s">
        <v>1153</v>
      </c>
      <c r="B559" s="1727"/>
      <c r="C559" s="1727"/>
      <c r="D559" s="1727"/>
    </row>
    <row r="561" spans="1:5" ht="35.25" customHeight="1">
      <c r="A561" s="1726" t="s">
        <v>1166</v>
      </c>
      <c r="B561" s="1726"/>
      <c r="C561" s="1726"/>
      <c r="D561" s="1726"/>
      <c r="E561" s="12"/>
    </row>
    <row r="562" spans="1:5">
      <c r="A562" s="1422"/>
      <c r="B562" s="1669" t="s">
        <v>1</v>
      </c>
      <c r="C562" s="1669" t="s">
        <v>766</v>
      </c>
      <c r="D562" s="1669" t="s">
        <v>767</v>
      </c>
    </row>
    <row r="563" spans="1:5">
      <c r="A563" s="1712" t="s">
        <v>1092</v>
      </c>
      <c r="B563" s="1713">
        <v>85838</v>
      </c>
      <c r="C563" s="1713">
        <v>68551</v>
      </c>
      <c r="D563" s="1713">
        <v>17287</v>
      </c>
    </row>
    <row r="564" spans="1:5">
      <c r="A564" s="1714" t="s">
        <v>1133</v>
      </c>
      <c r="B564" s="1715">
        <v>2539</v>
      </c>
      <c r="C564" s="1715">
        <v>2372</v>
      </c>
      <c r="D564" s="1715">
        <v>167</v>
      </c>
    </row>
    <row r="565" spans="1:5">
      <c r="A565" s="1714" t="s">
        <v>1134</v>
      </c>
      <c r="B565" s="1715">
        <v>3751</v>
      </c>
      <c r="C565" s="1715">
        <v>3553</v>
      </c>
      <c r="D565" s="1715">
        <v>198</v>
      </c>
    </row>
    <row r="566" spans="1:5">
      <c r="A566" s="1714" t="s">
        <v>1135</v>
      </c>
      <c r="B566" s="1715">
        <v>6168</v>
      </c>
      <c r="C566" s="1715">
        <v>5889</v>
      </c>
      <c r="D566" s="1715">
        <v>279</v>
      </c>
    </row>
    <row r="567" spans="1:5">
      <c r="A567" s="1714" t="s">
        <v>1136</v>
      </c>
      <c r="B567" s="1715">
        <v>14438</v>
      </c>
      <c r="C567" s="1715">
        <v>13550</v>
      </c>
      <c r="D567" s="1715">
        <v>888</v>
      </c>
    </row>
    <row r="568" spans="1:5">
      <c r="A568" s="1714" t="s">
        <v>1137</v>
      </c>
      <c r="B568" s="1715">
        <v>30821</v>
      </c>
      <c r="C568" s="1715">
        <v>25828</v>
      </c>
      <c r="D568" s="1715">
        <v>4993</v>
      </c>
    </row>
    <row r="569" spans="1:5">
      <c r="A569" s="1714" t="s">
        <v>1138</v>
      </c>
      <c r="B569" s="1715">
        <v>5913</v>
      </c>
      <c r="C569" s="1715">
        <v>4047</v>
      </c>
      <c r="D569" s="1715">
        <v>1866</v>
      </c>
    </row>
    <row r="570" spans="1:5">
      <c r="A570" s="1716" t="s">
        <v>1139</v>
      </c>
      <c r="B570" s="1715">
        <v>19557</v>
      </c>
      <c r="C570" s="1715">
        <v>11293</v>
      </c>
      <c r="D570" s="1715">
        <v>8264</v>
      </c>
    </row>
    <row r="571" spans="1:5" ht="19.5" customHeight="1">
      <c r="A571" s="1714" t="s">
        <v>1140</v>
      </c>
      <c r="B571" s="1715">
        <v>2612</v>
      </c>
      <c r="C571" s="1715">
        <v>1995</v>
      </c>
      <c r="D571" s="1715">
        <v>617</v>
      </c>
    </row>
    <row r="572" spans="1:5">
      <c r="A572" s="1714" t="s">
        <v>1141</v>
      </c>
      <c r="B572" s="1715">
        <v>39</v>
      </c>
      <c r="C572" s="1715">
        <v>24</v>
      </c>
      <c r="D572" s="1715">
        <v>15</v>
      </c>
    </row>
    <row r="573" spans="1:5" s="12" customFormat="1" ht="19.5" customHeight="1">
      <c r="A573" s="1717" t="s">
        <v>1142</v>
      </c>
      <c r="B573" s="1713">
        <v>75518</v>
      </c>
      <c r="C573" s="1713">
        <v>60911</v>
      </c>
      <c r="D573" s="1713">
        <v>14607</v>
      </c>
      <c r="E573" s="7"/>
    </row>
    <row r="574" spans="1:5">
      <c r="A574" s="1714" t="s">
        <v>1133</v>
      </c>
      <c r="B574" s="1715">
        <v>1632</v>
      </c>
      <c r="C574" s="1715">
        <v>1494</v>
      </c>
      <c r="D574" s="1715">
        <v>138</v>
      </c>
    </row>
    <row r="575" spans="1:5">
      <c r="A575" s="1714" t="s">
        <v>1134</v>
      </c>
      <c r="B575" s="1715">
        <v>2670</v>
      </c>
      <c r="C575" s="1715">
        <v>2489</v>
      </c>
      <c r="D575" s="1715">
        <v>181</v>
      </c>
    </row>
    <row r="576" spans="1:5">
      <c r="A576" s="1714" t="s">
        <v>1135</v>
      </c>
      <c r="B576" s="1715">
        <v>4871</v>
      </c>
      <c r="C576" s="1715">
        <v>4654</v>
      </c>
      <c r="D576" s="1715">
        <v>217</v>
      </c>
    </row>
    <row r="577" spans="1:4">
      <c r="A577" s="1714" t="s">
        <v>1136</v>
      </c>
      <c r="B577" s="1715">
        <v>12538</v>
      </c>
      <c r="C577" s="1715">
        <v>11813</v>
      </c>
      <c r="D577" s="1715">
        <v>725</v>
      </c>
    </row>
    <row r="578" spans="1:4">
      <c r="A578" s="1714" t="s">
        <v>1137</v>
      </c>
      <c r="B578" s="1715">
        <v>28023</v>
      </c>
      <c r="C578" s="1715">
        <v>23912</v>
      </c>
      <c r="D578" s="1715">
        <v>4111</v>
      </c>
    </row>
    <row r="579" spans="1:4">
      <c r="A579" s="1714" t="s">
        <v>1138</v>
      </c>
      <c r="B579" s="1715">
        <v>5406</v>
      </c>
      <c r="C579" s="1715">
        <v>3865</v>
      </c>
      <c r="D579" s="1715">
        <v>1541</v>
      </c>
    </row>
    <row r="580" spans="1:4">
      <c r="A580" s="1714" t="s">
        <v>1139</v>
      </c>
      <c r="B580" s="1715">
        <v>17874</v>
      </c>
      <c r="C580" s="1715">
        <v>10770</v>
      </c>
      <c r="D580" s="1715">
        <v>7104</v>
      </c>
    </row>
    <row r="581" spans="1:4">
      <c r="A581" s="1714" t="s">
        <v>1140</v>
      </c>
      <c r="B581" s="1715">
        <v>2465</v>
      </c>
      <c r="C581" s="1715">
        <v>1890</v>
      </c>
      <c r="D581" s="1715">
        <v>575</v>
      </c>
    </row>
    <row r="582" spans="1:4">
      <c r="A582" s="1714" t="s">
        <v>1141</v>
      </c>
      <c r="B582" s="1715">
        <v>39</v>
      </c>
      <c r="C582" s="1715">
        <v>24</v>
      </c>
      <c r="D582" s="1715">
        <v>15</v>
      </c>
    </row>
    <row r="583" spans="1:4">
      <c r="A583" s="1712" t="s">
        <v>1143</v>
      </c>
      <c r="B583" s="1713">
        <v>10320</v>
      </c>
      <c r="C583" s="1713">
        <v>7640</v>
      </c>
      <c r="D583" s="1713">
        <v>2680</v>
      </c>
    </row>
    <row r="584" spans="1:4">
      <c r="A584" s="1714" t="s">
        <v>1133</v>
      </c>
      <c r="B584" s="1715">
        <v>907</v>
      </c>
      <c r="C584" s="1715">
        <v>878</v>
      </c>
      <c r="D584" s="1715">
        <v>29</v>
      </c>
    </row>
    <row r="585" spans="1:4">
      <c r="A585" s="1714" t="s">
        <v>1134</v>
      </c>
      <c r="B585" s="1715">
        <v>1081</v>
      </c>
      <c r="C585" s="1715">
        <v>1064</v>
      </c>
      <c r="D585" s="1715">
        <v>17</v>
      </c>
    </row>
    <row r="586" spans="1:4">
      <c r="A586" s="1714" t="s">
        <v>1135</v>
      </c>
      <c r="B586" s="1715">
        <v>1297</v>
      </c>
      <c r="C586" s="1715">
        <v>1235</v>
      </c>
      <c r="D586" s="1715">
        <v>62</v>
      </c>
    </row>
    <row r="587" spans="1:4">
      <c r="A587" s="1714" t="s">
        <v>1136</v>
      </c>
      <c r="B587" s="1715">
        <v>1900</v>
      </c>
      <c r="C587" s="1715">
        <v>1737</v>
      </c>
      <c r="D587" s="1715">
        <v>163</v>
      </c>
    </row>
    <row r="588" spans="1:4">
      <c r="A588" s="1714" t="s">
        <v>1137</v>
      </c>
      <c r="B588" s="1715">
        <v>2798</v>
      </c>
      <c r="C588" s="1715">
        <v>1916</v>
      </c>
      <c r="D588" s="1715">
        <v>882</v>
      </c>
    </row>
    <row r="589" spans="1:4">
      <c r="A589" s="1714" t="s">
        <v>1138</v>
      </c>
      <c r="B589" s="1715">
        <v>507</v>
      </c>
      <c r="C589" s="1715">
        <v>182</v>
      </c>
      <c r="D589" s="1715">
        <v>325</v>
      </c>
    </row>
    <row r="590" spans="1:4">
      <c r="A590" s="1714" t="s">
        <v>1139</v>
      </c>
      <c r="B590" s="1715">
        <v>1683</v>
      </c>
      <c r="C590" s="1715">
        <v>523</v>
      </c>
      <c r="D590" s="1715">
        <v>1160</v>
      </c>
    </row>
    <row r="591" spans="1:4">
      <c r="A591" s="1714" t="s">
        <v>1140</v>
      </c>
      <c r="B591" s="1715">
        <v>147</v>
      </c>
      <c r="C591" s="1715">
        <v>105</v>
      </c>
      <c r="D591" s="1715">
        <v>42</v>
      </c>
    </row>
    <row r="592" spans="1:4">
      <c r="A592" s="1714" t="s">
        <v>1141</v>
      </c>
      <c r="B592" s="1715">
        <v>0</v>
      </c>
      <c r="C592" s="1715">
        <v>0</v>
      </c>
      <c r="D592" s="1715">
        <v>0</v>
      </c>
    </row>
    <row r="593" spans="1:5">
      <c r="A593" s="1181" t="s">
        <v>1162</v>
      </c>
      <c r="B593" s="1719"/>
      <c r="C593" s="1719"/>
      <c r="D593" s="1719"/>
      <c r="E593" s="1720"/>
    </row>
    <row r="594" spans="1:5" ht="29.25" customHeight="1">
      <c r="A594" s="1463" t="s">
        <v>1153</v>
      </c>
      <c r="B594" s="1727"/>
      <c r="C594" s="1727"/>
      <c r="D594" s="1727"/>
    </row>
    <row r="596" spans="1:5" ht="33" customHeight="1">
      <c r="A596" s="1726" t="s">
        <v>1167</v>
      </c>
      <c r="B596" s="1726"/>
      <c r="C596" s="1726"/>
      <c r="D596" s="1726"/>
      <c r="E596" s="12"/>
    </row>
    <row r="597" spans="1:5">
      <c r="A597" s="1422"/>
      <c r="B597" s="1669" t="s">
        <v>1</v>
      </c>
      <c r="C597" s="1669" t="s">
        <v>766</v>
      </c>
      <c r="D597" s="1669" t="s">
        <v>767</v>
      </c>
    </row>
    <row r="598" spans="1:5">
      <c r="A598" s="1712" t="s">
        <v>1092</v>
      </c>
      <c r="B598" s="1713">
        <v>729473</v>
      </c>
      <c r="C598" s="1713">
        <v>623338</v>
      </c>
      <c r="D598" s="1713">
        <v>106135</v>
      </c>
    </row>
    <row r="599" spans="1:5">
      <c r="A599" s="1714" t="s">
        <v>1133</v>
      </c>
      <c r="B599" s="1715">
        <v>118549</v>
      </c>
      <c r="C599" s="1715">
        <v>107140</v>
      </c>
      <c r="D599" s="1715">
        <v>11409</v>
      </c>
    </row>
    <row r="600" spans="1:5">
      <c r="A600" s="1714" t="s">
        <v>1134</v>
      </c>
      <c r="B600" s="1715">
        <v>142027</v>
      </c>
      <c r="C600" s="1715">
        <v>119893</v>
      </c>
      <c r="D600" s="1715">
        <v>22134</v>
      </c>
    </row>
    <row r="601" spans="1:5">
      <c r="A601" s="1714" t="s">
        <v>1135</v>
      </c>
      <c r="B601" s="1715">
        <v>90783</v>
      </c>
      <c r="C601" s="1715">
        <v>80479</v>
      </c>
      <c r="D601" s="1715">
        <v>10304</v>
      </c>
    </row>
    <row r="602" spans="1:5">
      <c r="A602" s="1714" t="s">
        <v>1136</v>
      </c>
      <c r="B602" s="1715">
        <v>100451</v>
      </c>
      <c r="C602" s="1715">
        <v>90086</v>
      </c>
      <c r="D602" s="1715">
        <v>10365</v>
      </c>
    </row>
    <row r="603" spans="1:5">
      <c r="A603" s="1714" t="s">
        <v>1137</v>
      </c>
      <c r="B603" s="1715">
        <v>133255</v>
      </c>
      <c r="C603" s="1715">
        <v>113258</v>
      </c>
      <c r="D603" s="1715">
        <v>19997</v>
      </c>
    </row>
    <row r="604" spans="1:5">
      <c r="A604" s="1714" t="s">
        <v>1138</v>
      </c>
      <c r="B604" s="1715">
        <v>34968</v>
      </c>
      <c r="C604" s="1715">
        <v>26519</v>
      </c>
      <c r="D604" s="1715">
        <v>8449</v>
      </c>
    </row>
    <row r="605" spans="1:5">
      <c r="A605" s="1716" t="s">
        <v>1139</v>
      </c>
      <c r="B605" s="1715">
        <v>93343</v>
      </c>
      <c r="C605" s="1715">
        <v>73188</v>
      </c>
      <c r="D605" s="1715">
        <v>20155</v>
      </c>
    </row>
    <row r="606" spans="1:5" ht="21" customHeight="1">
      <c r="A606" s="1714" t="s">
        <v>1140</v>
      </c>
      <c r="B606" s="1715">
        <v>15163</v>
      </c>
      <c r="C606" s="1715">
        <v>12085</v>
      </c>
      <c r="D606" s="1715">
        <v>3078</v>
      </c>
    </row>
    <row r="607" spans="1:5">
      <c r="A607" s="1714" t="s">
        <v>1141</v>
      </c>
      <c r="B607" s="1715">
        <v>934</v>
      </c>
      <c r="C607" s="1715">
        <v>690</v>
      </c>
      <c r="D607" s="1715">
        <v>244</v>
      </c>
    </row>
    <row r="608" spans="1:5">
      <c r="A608" s="1717" t="s">
        <v>1142</v>
      </c>
      <c r="B608" s="1713">
        <v>711220</v>
      </c>
      <c r="C608" s="1713">
        <v>617039</v>
      </c>
      <c r="D608" s="1713">
        <v>94181</v>
      </c>
    </row>
    <row r="609" spans="1:4">
      <c r="A609" s="1714" t="s">
        <v>1133</v>
      </c>
      <c r="B609" s="1715">
        <v>117065</v>
      </c>
      <c r="C609" s="1715">
        <v>106996</v>
      </c>
      <c r="D609" s="1715">
        <v>10069</v>
      </c>
    </row>
    <row r="610" spans="1:4">
      <c r="A610" s="1714" t="s">
        <v>1134</v>
      </c>
      <c r="B610" s="1715">
        <v>140474</v>
      </c>
      <c r="C610" s="1715">
        <v>119734</v>
      </c>
      <c r="D610" s="1715">
        <v>20740</v>
      </c>
    </row>
    <row r="611" spans="1:4">
      <c r="A611" s="1714" t="s">
        <v>1135</v>
      </c>
      <c r="B611" s="1715">
        <v>89537</v>
      </c>
      <c r="C611" s="1715">
        <v>80316</v>
      </c>
      <c r="D611" s="1715">
        <v>9221</v>
      </c>
    </row>
    <row r="612" spans="1:4">
      <c r="A612" s="1714" t="s">
        <v>1136</v>
      </c>
      <c r="B612" s="1715">
        <v>98366</v>
      </c>
      <c r="C612" s="1715">
        <v>89673</v>
      </c>
      <c r="D612" s="1715">
        <v>8693</v>
      </c>
    </row>
    <row r="613" spans="1:4">
      <c r="A613" s="1714" t="s">
        <v>1137</v>
      </c>
      <c r="B613" s="1715">
        <v>127595</v>
      </c>
      <c r="C613" s="1715">
        <v>111132</v>
      </c>
      <c r="D613" s="1715">
        <v>16463</v>
      </c>
    </row>
    <row r="614" spans="1:4">
      <c r="A614" s="1714" t="s">
        <v>1138</v>
      </c>
      <c r="B614" s="1715">
        <v>33710</v>
      </c>
      <c r="C614" s="1715">
        <v>25880</v>
      </c>
      <c r="D614" s="1715">
        <v>7830</v>
      </c>
    </row>
    <row r="615" spans="1:4">
      <c r="A615" s="1714" t="s">
        <v>1139</v>
      </c>
      <c r="B615" s="1715">
        <v>88894</v>
      </c>
      <c r="C615" s="1715">
        <v>70798</v>
      </c>
      <c r="D615" s="1715">
        <v>18096</v>
      </c>
    </row>
    <row r="616" spans="1:4">
      <c r="A616" s="1714" t="s">
        <v>1140</v>
      </c>
      <c r="B616" s="1715">
        <v>14645</v>
      </c>
      <c r="C616" s="1715">
        <v>11820</v>
      </c>
      <c r="D616" s="1715">
        <v>2825</v>
      </c>
    </row>
    <row r="617" spans="1:4">
      <c r="A617" s="1714" t="s">
        <v>1141</v>
      </c>
      <c r="B617" s="1715">
        <v>934</v>
      </c>
      <c r="C617" s="1715">
        <v>690</v>
      </c>
      <c r="D617" s="1715">
        <v>244</v>
      </c>
    </row>
    <row r="618" spans="1:4">
      <c r="A618" s="1712" t="s">
        <v>1143</v>
      </c>
      <c r="B618" s="1713">
        <v>18253</v>
      </c>
      <c r="C618" s="1713">
        <v>6299</v>
      </c>
      <c r="D618" s="1713">
        <v>11954</v>
      </c>
    </row>
    <row r="619" spans="1:4">
      <c r="A619" s="1714" t="s">
        <v>1133</v>
      </c>
      <c r="B619" s="1715">
        <v>1484</v>
      </c>
      <c r="C619" s="1715">
        <v>144</v>
      </c>
      <c r="D619" s="1715">
        <v>1340</v>
      </c>
    </row>
    <row r="620" spans="1:4">
      <c r="A620" s="1714" t="s">
        <v>1134</v>
      </c>
      <c r="B620" s="1715">
        <v>1553</v>
      </c>
      <c r="C620" s="1715">
        <v>159</v>
      </c>
      <c r="D620" s="1715">
        <v>1394</v>
      </c>
    </row>
    <row r="621" spans="1:4">
      <c r="A621" s="1714" t="s">
        <v>1135</v>
      </c>
      <c r="B621" s="1715">
        <v>1246</v>
      </c>
      <c r="C621" s="1715">
        <v>163</v>
      </c>
      <c r="D621" s="1715">
        <v>1083</v>
      </c>
    </row>
    <row r="622" spans="1:4">
      <c r="A622" s="1714" t="s">
        <v>1136</v>
      </c>
      <c r="B622" s="1715">
        <v>2085</v>
      </c>
      <c r="C622" s="1715">
        <v>413</v>
      </c>
      <c r="D622" s="1715">
        <v>1672</v>
      </c>
    </row>
    <row r="623" spans="1:4">
      <c r="A623" s="1714" t="s">
        <v>1137</v>
      </c>
      <c r="B623" s="1715">
        <v>5660</v>
      </c>
      <c r="C623" s="1715">
        <v>2126</v>
      </c>
      <c r="D623" s="1715">
        <v>3534</v>
      </c>
    </row>
    <row r="624" spans="1:4">
      <c r="A624" s="1714" t="s">
        <v>1138</v>
      </c>
      <c r="B624" s="1715">
        <v>1258</v>
      </c>
      <c r="C624" s="1715">
        <v>639</v>
      </c>
      <c r="D624" s="1715">
        <v>619</v>
      </c>
    </row>
    <row r="625" spans="1:5">
      <c r="A625" s="1714" t="s">
        <v>1139</v>
      </c>
      <c r="B625" s="1715">
        <v>4449</v>
      </c>
      <c r="C625" s="1715">
        <v>2390</v>
      </c>
      <c r="D625" s="1715">
        <v>2059</v>
      </c>
    </row>
    <row r="626" spans="1:5">
      <c r="A626" s="1714" t="s">
        <v>1140</v>
      </c>
      <c r="B626" s="1715">
        <v>518</v>
      </c>
      <c r="C626" s="1715">
        <v>265</v>
      </c>
      <c r="D626" s="1715">
        <v>253</v>
      </c>
    </row>
    <row r="627" spans="1:5">
      <c r="A627" s="1714" t="s">
        <v>1141</v>
      </c>
      <c r="B627" s="1715">
        <v>0</v>
      </c>
      <c r="C627" s="1715">
        <v>0</v>
      </c>
      <c r="D627" s="1715">
        <v>0</v>
      </c>
    </row>
    <row r="628" spans="1:5">
      <c r="A628" s="1181" t="s">
        <v>1162</v>
      </c>
      <c r="B628" s="1719"/>
      <c r="C628" s="1719"/>
      <c r="D628" s="1719"/>
      <c r="E628" s="1720"/>
    </row>
    <row r="629" spans="1:5" ht="39" customHeight="1">
      <c r="A629" s="1463" t="s">
        <v>1151</v>
      </c>
      <c r="B629" s="1727"/>
      <c r="C629" s="1727"/>
      <c r="D629" s="1727"/>
    </row>
  </sheetData>
  <mergeCells count="36">
    <mergeCell ref="A526:D526"/>
    <mergeCell ref="A559:D559"/>
    <mergeCell ref="A561:D561"/>
    <mergeCell ref="A594:D594"/>
    <mergeCell ref="A596:D596"/>
    <mergeCell ref="A629:D629"/>
    <mergeCell ref="A421:D421"/>
    <mergeCell ref="A454:D454"/>
    <mergeCell ref="A456:D456"/>
    <mergeCell ref="A489:D489"/>
    <mergeCell ref="A491:D491"/>
    <mergeCell ref="A524:D524"/>
    <mergeCell ref="A316:D316"/>
    <mergeCell ref="A349:D349"/>
    <mergeCell ref="A351:D351"/>
    <mergeCell ref="A384:D384"/>
    <mergeCell ref="A386:D386"/>
    <mergeCell ref="A419:D419"/>
    <mergeCell ref="A211:D211"/>
    <mergeCell ref="A244:D244"/>
    <mergeCell ref="A246:D246"/>
    <mergeCell ref="A279:D279"/>
    <mergeCell ref="A281:D281"/>
    <mergeCell ref="A314:D314"/>
    <mergeCell ref="A106:D106"/>
    <mergeCell ref="A139:D139"/>
    <mergeCell ref="A141:D141"/>
    <mergeCell ref="A174:D174"/>
    <mergeCell ref="A176:D176"/>
    <mergeCell ref="A209:D209"/>
    <mergeCell ref="A1:D1"/>
    <mergeCell ref="A34:D34"/>
    <mergeCell ref="A36:D36"/>
    <mergeCell ref="A69:D69"/>
    <mergeCell ref="A71:D71"/>
    <mergeCell ref="A104:D10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114"/>
  <sheetViews>
    <sheetView view="pageBreakPreview" topLeftCell="A82" zoomScale="110" zoomScaleSheetLayoutView="110" workbookViewId="0">
      <selection activeCell="P100" sqref="P100"/>
    </sheetView>
  </sheetViews>
  <sheetFormatPr defaultRowHeight="15"/>
  <cols>
    <col min="1" max="1" width="11.140625" style="1" customWidth="1"/>
    <col min="2" max="3" width="12.5703125" style="4" customWidth="1"/>
    <col min="4" max="4" width="9.85546875" style="386" customWidth="1"/>
    <col min="5" max="5" width="5.85546875" style="386" customWidth="1"/>
    <col min="6" max="6" width="6.42578125" style="386" customWidth="1"/>
    <col min="7" max="7" width="5.85546875" style="386" customWidth="1"/>
    <col min="8" max="8" width="6.85546875" style="1" customWidth="1"/>
    <col min="9" max="9" width="6.7109375" style="1" customWidth="1"/>
    <col min="10" max="10" width="7.42578125" style="1" customWidth="1"/>
    <col min="11" max="11" width="6.7109375" style="1" customWidth="1"/>
    <col min="12" max="12" width="7" style="1" customWidth="1"/>
    <col min="13" max="256" width="9.140625" style="7"/>
    <col min="257" max="257" width="11.140625" style="7" customWidth="1"/>
    <col min="258" max="259" width="12.5703125" style="7" customWidth="1"/>
    <col min="260" max="260" width="9.85546875" style="7" customWidth="1"/>
    <col min="261" max="261" width="5.85546875" style="7" customWidth="1"/>
    <col min="262" max="262" width="6.42578125" style="7" customWidth="1"/>
    <col min="263" max="263" width="5.85546875" style="7" customWidth="1"/>
    <col min="264" max="265" width="6" style="7" customWidth="1"/>
    <col min="266" max="266" width="5.85546875" style="7" customWidth="1"/>
    <col min="267" max="267" width="6.7109375" style="7" customWidth="1"/>
    <col min="268" max="268" width="7" style="7" customWidth="1"/>
    <col min="269" max="512" width="9.140625" style="7"/>
    <col min="513" max="513" width="11.140625" style="7" customWidth="1"/>
    <col min="514" max="515" width="12.5703125" style="7" customWidth="1"/>
    <col min="516" max="516" width="9.85546875" style="7" customWidth="1"/>
    <col min="517" max="517" width="5.85546875" style="7" customWidth="1"/>
    <col min="518" max="518" width="6.42578125" style="7" customWidth="1"/>
    <col min="519" max="519" width="5.85546875" style="7" customWidth="1"/>
    <col min="520" max="521" width="6" style="7" customWidth="1"/>
    <col min="522" max="522" width="5.85546875" style="7" customWidth="1"/>
    <col min="523" max="523" width="6.7109375" style="7" customWidth="1"/>
    <col min="524" max="524" width="7" style="7" customWidth="1"/>
    <col min="525" max="768" width="9.140625" style="7"/>
    <col min="769" max="769" width="11.140625" style="7" customWidth="1"/>
    <col min="770" max="771" width="12.5703125" style="7" customWidth="1"/>
    <col min="772" max="772" width="9.85546875" style="7" customWidth="1"/>
    <col min="773" max="773" width="5.85546875" style="7" customWidth="1"/>
    <col min="774" max="774" width="6.42578125" style="7" customWidth="1"/>
    <col min="775" max="775" width="5.85546875" style="7" customWidth="1"/>
    <col min="776" max="777" width="6" style="7" customWidth="1"/>
    <col min="778" max="778" width="5.85546875" style="7" customWidth="1"/>
    <col min="779" max="779" width="6.7109375" style="7" customWidth="1"/>
    <col min="780" max="780" width="7" style="7" customWidth="1"/>
    <col min="781" max="1024" width="9.140625" style="7"/>
    <col min="1025" max="1025" width="11.140625" style="7" customWidth="1"/>
    <col min="1026" max="1027" width="12.5703125" style="7" customWidth="1"/>
    <col min="1028" max="1028" width="9.85546875" style="7" customWidth="1"/>
    <col min="1029" max="1029" width="5.85546875" style="7" customWidth="1"/>
    <col min="1030" max="1030" width="6.42578125" style="7" customWidth="1"/>
    <col min="1031" max="1031" width="5.85546875" style="7" customWidth="1"/>
    <col min="1032" max="1033" width="6" style="7" customWidth="1"/>
    <col min="1034" max="1034" width="5.85546875" style="7" customWidth="1"/>
    <col min="1035" max="1035" width="6.7109375" style="7" customWidth="1"/>
    <col min="1036" max="1036" width="7" style="7" customWidth="1"/>
    <col min="1037" max="1280" width="9.140625" style="7"/>
    <col min="1281" max="1281" width="11.140625" style="7" customWidth="1"/>
    <col min="1282" max="1283" width="12.5703125" style="7" customWidth="1"/>
    <col min="1284" max="1284" width="9.85546875" style="7" customWidth="1"/>
    <col min="1285" max="1285" width="5.85546875" style="7" customWidth="1"/>
    <col min="1286" max="1286" width="6.42578125" style="7" customWidth="1"/>
    <col min="1287" max="1287" width="5.85546875" style="7" customWidth="1"/>
    <col min="1288" max="1289" width="6" style="7" customWidth="1"/>
    <col min="1290" max="1290" width="5.85546875" style="7" customWidth="1"/>
    <col min="1291" max="1291" width="6.7109375" style="7" customWidth="1"/>
    <col min="1292" max="1292" width="7" style="7" customWidth="1"/>
    <col min="1293" max="1536" width="9.140625" style="7"/>
    <col min="1537" max="1537" width="11.140625" style="7" customWidth="1"/>
    <col min="1538" max="1539" width="12.5703125" style="7" customWidth="1"/>
    <col min="1540" max="1540" width="9.85546875" style="7" customWidth="1"/>
    <col min="1541" max="1541" width="5.85546875" style="7" customWidth="1"/>
    <col min="1542" max="1542" width="6.42578125" style="7" customWidth="1"/>
    <col min="1543" max="1543" width="5.85546875" style="7" customWidth="1"/>
    <col min="1544" max="1545" width="6" style="7" customWidth="1"/>
    <col min="1546" max="1546" width="5.85546875" style="7" customWidth="1"/>
    <col min="1547" max="1547" width="6.7109375" style="7" customWidth="1"/>
    <col min="1548" max="1548" width="7" style="7" customWidth="1"/>
    <col min="1549" max="1792" width="9.140625" style="7"/>
    <col min="1793" max="1793" width="11.140625" style="7" customWidth="1"/>
    <col min="1794" max="1795" width="12.5703125" style="7" customWidth="1"/>
    <col min="1796" max="1796" width="9.85546875" style="7" customWidth="1"/>
    <col min="1797" max="1797" width="5.85546875" style="7" customWidth="1"/>
    <col min="1798" max="1798" width="6.42578125" style="7" customWidth="1"/>
    <col min="1799" max="1799" width="5.85546875" style="7" customWidth="1"/>
    <col min="1800" max="1801" width="6" style="7" customWidth="1"/>
    <col min="1802" max="1802" width="5.85546875" style="7" customWidth="1"/>
    <col min="1803" max="1803" width="6.7109375" style="7" customWidth="1"/>
    <col min="1804" max="1804" width="7" style="7" customWidth="1"/>
    <col min="1805" max="2048" width="9.140625" style="7"/>
    <col min="2049" max="2049" width="11.140625" style="7" customWidth="1"/>
    <col min="2050" max="2051" width="12.5703125" style="7" customWidth="1"/>
    <col min="2052" max="2052" width="9.85546875" style="7" customWidth="1"/>
    <col min="2053" max="2053" width="5.85546875" style="7" customWidth="1"/>
    <col min="2054" max="2054" width="6.42578125" style="7" customWidth="1"/>
    <col min="2055" max="2055" width="5.85546875" style="7" customWidth="1"/>
    <col min="2056" max="2057" width="6" style="7" customWidth="1"/>
    <col min="2058" max="2058" width="5.85546875" style="7" customWidth="1"/>
    <col min="2059" max="2059" width="6.7109375" style="7" customWidth="1"/>
    <col min="2060" max="2060" width="7" style="7" customWidth="1"/>
    <col min="2061" max="2304" width="9.140625" style="7"/>
    <col min="2305" max="2305" width="11.140625" style="7" customWidth="1"/>
    <col min="2306" max="2307" width="12.5703125" style="7" customWidth="1"/>
    <col min="2308" max="2308" width="9.85546875" style="7" customWidth="1"/>
    <col min="2309" max="2309" width="5.85546875" style="7" customWidth="1"/>
    <col min="2310" max="2310" width="6.42578125" style="7" customWidth="1"/>
    <col min="2311" max="2311" width="5.85546875" style="7" customWidth="1"/>
    <col min="2312" max="2313" width="6" style="7" customWidth="1"/>
    <col min="2314" max="2314" width="5.85546875" style="7" customWidth="1"/>
    <col min="2315" max="2315" width="6.7109375" style="7" customWidth="1"/>
    <col min="2316" max="2316" width="7" style="7" customWidth="1"/>
    <col min="2317" max="2560" width="9.140625" style="7"/>
    <col min="2561" max="2561" width="11.140625" style="7" customWidth="1"/>
    <col min="2562" max="2563" width="12.5703125" style="7" customWidth="1"/>
    <col min="2564" max="2564" width="9.85546875" style="7" customWidth="1"/>
    <col min="2565" max="2565" width="5.85546875" style="7" customWidth="1"/>
    <col min="2566" max="2566" width="6.42578125" style="7" customWidth="1"/>
    <col min="2567" max="2567" width="5.85546875" style="7" customWidth="1"/>
    <col min="2568" max="2569" width="6" style="7" customWidth="1"/>
    <col min="2570" max="2570" width="5.85546875" style="7" customWidth="1"/>
    <col min="2571" max="2571" width="6.7109375" style="7" customWidth="1"/>
    <col min="2572" max="2572" width="7" style="7" customWidth="1"/>
    <col min="2573" max="2816" width="9.140625" style="7"/>
    <col min="2817" max="2817" width="11.140625" style="7" customWidth="1"/>
    <col min="2818" max="2819" width="12.5703125" style="7" customWidth="1"/>
    <col min="2820" max="2820" width="9.85546875" style="7" customWidth="1"/>
    <col min="2821" max="2821" width="5.85546875" style="7" customWidth="1"/>
    <col min="2822" max="2822" width="6.42578125" style="7" customWidth="1"/>
    <col min="2823" max="2823" width="5.85546875" style="7" customWidth="1"/>
    <col min="2824" max="2825" width="6" style="7" customWidth="1"/>
    <col min="2826" max="2826" width="5.85546875" style="7" customWidth="1"/>
    <col min="2827" max="2827" width="6.7109375" style="7" customWidth="1"/>
    <col min="2828" max="2828" width="7" style="7" customWidth="1"/>
    <col min="2829" max="3072" width="9.140625" style="7"/>
    <col min="3073" max="3073" width="11.140625" style="7" customWidth="1"/>
    <col min="3074" max="3075" width="12.5703125" style="7" customWidth="1"/>
    <col min="3076" max="3076" width="9.85546875" style="7" customWidth="1"/>
    <col min="3077" max="3077" width="5.85546875" style="7" customWidth="1"/>
    <col min="3078" max="3078" width="6.42578125" style="7" customWidth="1"/>
    <col min="3079" max="3079" width="5.85546875" style="7" customWidth="1"/>
    <col min="3080" max="3081" width="6" style="7" customWidth="1"/>
    <col min="3082" max="3082" width="5.85546875" style="7" customWidth="1"/>
    <col min="3083" max="3083" width="6.7109375" style="7" customWidth="1"/>
    <col min="3084" max="3084" width="7" style="7" customWidth="1"/>
    <col min="3085" max="3328" width="9.140625" style="7"/>
    <col min="3329" max="3329" width="11.140625" style="7" customWidth="1"/>
    <col min="3330" max="3331" width="12.5703125" style="7" customWidth="1"/>
    <col min="3332" max="3332" width="9.85546875" style="7" customWidth="1"/>
    <col min="3333" max="3333" width="5.85546875" style="7" customWidth="1"/>
    <col min="3334" max="3334" width="6.42578125" style="7" customWidth="1"/>
    <col min="3335" max="3335" width="5.85546875" style="7" customWidth="1"/>
    <col min="3336" max="3337" width="6" style="7" customWidth="1"/>
    <col min="3338" max="3338" width="5.85546875" style="7" customWidth="1"/>
    <col min="3339" max="3339" width="6.7109375" style="7" customWidth="1"/>
    <col min="3340" max="3340" width="7" style="7" customWidth="1"/>
    <col min="3341" max="3584" width="9.140625" style="7"/>
    <col min="3585" max="3585" width="11.140625" style="7" customWidth="1"/>
    <col min="3586" max="3587" width="12.5703125" style="7" customWidth="1"/>
    <col min="3588" max="3588" width="9.85546875" style="7" customWidth="1"/>
    <col min="3589" max="3589" width="5.85546875" style="7" customWidth="1"/>
    <col min="3590" max="3590" width="6.42578125" style="7" customWidth="1"/>
    <col min="3591" max="3591" width="5.85546875" style="7" customWidth="1"/>
    <col min="3592" max="3593" width="6" style="7" customWidth="1"/>
    <col min="3594" max="3594" width="5.85546875" style="7" customWidth="1"/>
    <col min="3595" max="3595" width="6.7109375" style="7" customWidth="1"/>
    <col min="3596" max="3596" width="7" style="7" customWidth="1"/>
    <col min="3597" max="3840" width="9.140625" style="7"/>
    <col min="3841" max="3841" width="11.140625" style="7" customWidth="1"/>
    <col min="3842" max="3843" width="12.5703125" style="7" customWidth="1"/>
    <col min="3844" max="3844" width="9.85546875" style="7" customWidth="1"/>
    <col min="3845" max="3845" width="5.85546875" style="7" customWidth="1"/>
    <col min="3846" max="3846" width="6.42578125" style="7" customWidth="1"/>
    <col min="3847" max="3847" width="5.85546875" style="7" customWidth="1"/>
    <col min="3848" max="3849" width="6" style="7" customWidth="1"/>
    <col min="3850" max="3850" width="5.85546875" style="7" customWidth="1"/>
    <col min="3851" max="3851" width="6.7109375" style="7" customWidth="1"/>
    <col min="3852" max="3852" width="7" style="7" customWidth="1"/>
    <col min="3853" max="4096" width="9.140625" style="7"/>
    <col min="4097" max="4097" width="11.140625" style="7" customWidth="1"/>
    <col min="4098" max="4099" width="12.5703125" style="7" customWidth="1"/>
    <col min="4100" max="4100" width="9.85546875" style="7" customWidth="1"/>
    <col min="4101" max="4101" width="5.85546875" style="7" customWidth="1"/>
    <col min="4102" max="4102" width="6.42578125" style="7" customWidth="1"/>
    <col min="4103" max="4103" width="5.85546875" style="7" customWidth="1"/>
    <col min="4104" max="4105" width="6" style="7" customWidth="1"/>
    <col min="4106" max="4106" width="5.85546875" style="7" customWidth="1"/>
    <col min="4107" max="4107" width="6.7109375" style="7" customWidth="1"/>
    <col min="4108" max="4108" width="7" style="7" customWidth="1"/>
    <col min="4109" max="4352" width="9.140625" style="7"/>
    <col min="4353" max="4353" width="11.140625" style="7" customWidth="1"/>
    <col min="4354" max="4355" width="12.5703125" style="7" customWidth="1"/>
    <col min="4356" max="4356" width="9.85546875" style="7" customWidth="1"/>
    <col min="4357" max="4357" width="5.85546875" style="7" customWidth="1"/>
    <col min="4358" max="4358" width="6.42578125" style="7" customWidth="1"/>
    <col min="4359" max="4359" width="5.85546875" style="7" customWidth="1"/>
    <col min="4360" max="4361" width="6" style="7" customWidth="1"/>
    <col min="4362" max="4362" width="5.85546875" style="7" customWidth="1"/>
    <col min="4363" max="4363" width="6.7109375" style="7" customWidth="1"/>
    <col min="4364" max="4364" width="7" style="7" customWidth="1"/>
    <col min="4365" max="4608" width="9.140625" style="7"/>
    <col min="4609" max="4609" width="11.140625" style="7" customWidth="1"/>
    <col min="4610" max="4611" width="12.5703125" style="7" customWidth="1"/>
    <col min="4612" max="4612" width="9.85546875" style="7" customWidth="1"/>
    <col min="4613" max="4613" width="5.85546875" style="7" customWidth="1"/>
    <col min="4614" max="4614" width="6.42578125" style="7" customWidth="1"/>
    <col min="4615" max="4615" width="5.85546875" style="7" customWidth="1"/>
    <col min="4616" max="4617" width="6" style="7" customWidth="1"/>
    <col min="4618" max="4618" width="5.85546875" style="7" customWidth="1"/>
    <col min="4619" max="4619" width="6.7109375" style="7" customWidth="1"/>
    <col min="4620" max="4620" width="7" style="7" customWidth="1"/>
    <col min="4621" max="4864" width="9.140625" style="7"/>
    <col min="4865" max="4865" width="11.140625" style="7" customWidth="1"/>
    <col min="4866" max="4867" width="12.5703125" style="7" customWidth="1"/>
    <col min="4868" max="4868" width="9.85546875" style="7" customWidth="1"/>
    <col min="4869" max="4869" width="5.85546875" style="7" customWidth="1"/>
    <col min="4870" max="4870" width="6.42578125" style="7" customWidth="1"/>
    <col min="4871" max="4871" width="5.85546875" style="7" customWidth="1"/>
    <col min="4872" max="4873" width="6" style="7" customWidth="1"/>
    <col min="4874" max="4874" width="5.85546875" style="7" customWidth="1"/>
    <col min="4875" max="4875" width="6.7109375" style="7" customWidth="1"/>
    <col min="4876" max="4876" width="7" style="7" customWidth="1"/>
    <col min="4877" max="5120" width="9.140625" style="7"/>
    <col min="5121" max="5121" width="11.140625" style="7" customWidth="1"/>
    <col min="5122" max="5123" width="12.5703125" style="7" customWidth="1"/>
    <col min="5124" max="5124" width="9.85546875" style="7" customWidth="1"/>
    <col min="5125" max="5125" width="5.85546875" style="7" customWidth="1"/>
    <col min="5126" max="5126" width="6.42578125" style="7" customWidth="1"/>
    <col min="5127" max="5127" width="5.85546875" style="7" customWidth="1"/>
    <col min="5128" max="5129" width="6" style="7" customWidth="1"/>
    <col min="5130" max="5130" width="5.85546875" style="7" customWidth="1"/>
    <col min="5131" max="5131" width="6.7109375" style="7" customWidth="1"/>
    <col min="5132" max="5132" width="7" style="7" customWidth="1"/>
    <col min="5133" max="5376" width="9.140625" style="7"/>
    <col min="5377" max="5377" width="11.140625" style="7" customWidth="1"/>
    <col min="5378" max="5379" width="12.5703125" style="7" customWidth="1"/>
    <col min="5380" max="5380" width="9.85546875" style="7" customWidth="1"/>
    <col min="5381" max="5381" width="5.85546875" style="7" customWidth="1"/>
    <col min="5382" max="5382" width="6.42578125" style="7" customWidth="1"/>
    <col min="5383" max="5383" width="5.85546875" style="7" customWidth="1"/>
    <col min="5384" max="5385" width="6" style="7" customWidth="1"/>
    <col min="5386" max="5386" width="5.85546875" style="7" customWidth="1"/>
    <col min="5387" max="5387" width="6.7109375" style="7" customWidth="1"/>
    <col min="5388" max="5388" width="7" style="7" customWidth="1"/>
    <col min="5389" max="5632" width="9.140625" style="7"/>
    <col min="5633" max="5633" width="11.140625" style="7" customWidth="1"/>
    <col min="5634" max="5635" width="12.5703125" style="7" customWidth="1"/>
    <col min="5636" max="5636" width="9.85546875" style="7" customWidth="1"/>
    <col min="5637" max="5637" width="5.85546875" style="7" customWidth="1"/>
    <col min="5638" max="5638" width="6.42578125" style="7" customWidth="1"/>
    <col min="5639" max="5639" width="5.85546875" style="7" customWidth="1"/>
    <col min="5640" max="5641" width="6" style="7" customWidth="1"/>
    <col min="5642" max="5642" width="5.85546875" style="7" customWidth="1"/>
    <col min="5643" max="5643" width="6.7109375" style="7" customWidth="1"/>
    <col min="5644" max="5644" width="7" style="7" customWidth="1"/>
    <col min="5645" max="5888" width="9.140625" style="7"/>
    <col min="5889" max="5889" width="11.140625" style="7" customWidth="1"/>
    <col min="5890" max="5891" width="12.5703125" style="7" customWidth="1"/>
    <col min="5892" max="5892" width="9.85546875" style="7" customWidth="1"/>
    <col min="5893" max="5893" width="5.85546875" style="7" customWidth="1"/>
    <col min="5894" max="5894" width="6.42578125" style="7" customWidth="1"/>
    <col min="5895" max="5895" width="5.85546875" style="7" customWidth="1"/>
    <col min="5896" max="5897" width="6" style="7" customWidth="1"/>
    <col min="5898" max="5898" width="5.85546875" style="7" customWidth="1"/>
    <col min="5899" max="5899" width="6.7109375" style="7" customWidth="1"/>
    <col min="5900" max="5900" width="7" style="7" customWidth="1"/>
    <col min="5901" max="6144" width="9.140625" style="7"/>
    <col min="6145" max="6145" width="11.140625" style="7" customWidth="1"/>
    <col min="6146" max="6147" width="12.5703125" style="7" customWidth="1"/>
    <col min="6148" max="6148" width="9.85546875" style="7" customWidth="1"/>
    <col min="6149" max="6149" width="5.85546875" style="7" customWidth="1"/>
    <col min="6150" max="6150" width="6.42578125" style="7" customWidth="1"/>
    <col min="6151" max="6151" width="5.85546875" style="7" customWidth="1"/>
    <col min="6152" max="6153" width="6" style="7" customWidth="1"/>
    <col min="6154" max="6154" width="5.85546875" style="7" customWidth="1"/>
    <col min="6155" max="6155" width="6.7109375" style="7" customWidth="1"/>
    <col min="6156" max="6156" width="7" style="7" customWidth="1"/>
    <col min="6157" max="6400" width="9.140625" style="7"/>
    <col min="6401" max="6401" width="11.140625" style="7" customWidth="1"/>
    <col min="6402" max="6403" width="12.5703125" style="7" customWidth="1"/>
    <col min="6404" max="6404" width="9.85546875" style="7" customWidth="1"/>
    <col min="6405" max="6405" width="5.85546875" style="7" customWidth="1"/>
    <col min="6406" max="6406" width="6.42578125" style="7" customWidth="1"/>
    <col min="6407" max="6407" width="5.85546875" style="7" customWidth="1"/>
    <col min="6408" max="6409" width="6" style="7" customWidth="1"/>
    <col min="6410" max="6410" width="5.85546875" style="7" customWidth="1"/>
    <col min="6411" max="6411" width="6.7109375" style="7" customWidth="1"/>
    <col min="6412" max="6412" width="7" style="7" customWidth="1"/>
    <col min="6413" max="6656" width="9.140625" style="7"/>
    <col min="6657" max="6657" width="11.140625" style="7" customWidth="1"/>
    <col min="6658" max="6659" width="12.5703125" style="7" customWidth="1"/>
    <col min="6660" max="6660" width="9.85546875" style="7" customWidth="1"/>
    <col min="6661" max="6661" width="5.85546875" style="7" customWidth="1"/>
    <col min="6662" max="6662" width="6.42578125" style="7" customWidth="1"/>
    <col min="6663" max="6663" width="5.85546875" style="7" customWidth="1"/>
    <col min="6664" max="6665" width="6" style="7" customWidth="1"/>
    <col min="6666" max="6666" width="5.85546875" style="7" customWidth="1"/>
    <col min="6667" max="6667" width="6.7109375" style="7" customWidth="1"/>
    <col min="6668" max="6668" width="7" style="7" customWidth="1"/>
    <col min="6669" max="6912" width="9.140625" style="7"/>
    <col min="6913" max="6913" width="11.140625" style="7" customWidth="1"/>
    <col min="6914" max="6915" width="12.5703125" style="7" customWidth="1"/>
    <col min="6916" max="6916" width="9.85546875" style="7" customWidth="1"/>
    <col min="6917" max="6917" width="5.85546875" style="7" customWidth="1"/>
    <col min="6918" max="6918" width="6.42578125" style="7" customWidth="1"/>
    <col min="6919" max="6919" width="5.85546875" style="7" customWidth="1"/>
    <col min="6920" max="6921" width="6" style="7" customWidth="1"/>
    <col min="6922" max="6922" width="5.85546875" style="7" customWidth="1"/>
    <col min="6923" max="6923" width="6.7109375" style="7" customWidth="1"/>
    <col min="6924" max="6924" width="7" style="7" customWidth="1"/>
    <col min="6925" max="7168" width="9.140625" style="7"/>
    <col min="7169" max="7169" width="11.140625" style="7" customWidth="1"/>
    <col min="7170" max="7171" width="12.5703125" style="7" customWidth="1"/>
    <col min="7172" max="7172" width="9.85546875" style="7" customWidth="1"/>
    <col min="7173" max="7173" width="5.85546875" style="7" customWidth="1"/>
    <col min="7174" max="7174" width="6.42578125" style="7" customWidth="1"/>
    <col min="7175" max="7175" width="5.85546875" style="7" customWidth="1"/>
    <col min="7176" max="7177" width="6" style="7" customWidth="1"/>
    <col min="7178" max="7178" width="5.85546875" style="7" customWidth="1"/>
    <col min="7179" max="7179" width="6.7109375" style="7" customWidth="1"/>
    <col min="7180" max="7180" width="7" style="7" customWidth="1"/>
    <col min="7181" max="7424" width="9.140625" style="7"/>
    <col min="7425" max="7425" width="11.140625" style="7" customWidth="1"/>
    <col min="7426" max="7427" width="12.5703125" style="7" customWidth="1"/>
    <col min="7428" max="7428" width="9.85546875" style="7" customWidth="1"/>
    <col min="7429" max="7429" width="5.85546875" style="7" customWidth="1"/>
    <col min="7430" max="7430" width="6.42578125" style="7" customWidth="1"/>
    <col min="7431" max="7431" width="5.85546875" style="7" customWidth="1"/>
    <col min="7432" max="7433" width="6" style="7" customWidth="1"/>
    <col min="7434" max="7434" width="5.85546875" style="7" customWidth="1"/>
    <col min="7435" max="7435" width="6.7109375" style="7" customWidth="1"/>
    <col min="7436" max="7436" width="7" style="7" customWidth="1"/>
    <col min="7437" max="7680" width="9.140625" style="7"/>
    <col min="7681" max="7681" width="11.140625" style="7" customWidth="1"/>
    <col min="7682" max="7683" width="12.5703125" style="7" customWidth="1"/>
    <col min="7684" max="7684" width="9.85546875" style="7" customWidth="1"/>
    <col min="7685" max="7685" width="5.85546875" style="7" customWidth="1"/>
    <col min="7686" max="7686" width="6.42578125" style="7" customWidth="1"/>
    <col min="7687" max="7687" width="5.85546875" style="7" customWidth="1"/>
    <col min="7688" max="7689" width="6" style="7" customWidth="1"/>
    <col min="7690" max="7690" width="5.85546875" style="7" customWidth="1"/>
    <col min="7691" max="7691" width="6.7109375" style="7" customWidth="1"/>
    <col min="7692" max="7692" width="7" style="7" customWidth="1"/>
    <col min="7693" max="7936" width="9.140625" style="7"/>
    <col min="7937" max="7937" width="11.140625" style="7" customWidth="1"/>
    <col min="7938" max="7939" width="12.5703125" style="7" customWidth="1"/>
    <col min="7940" max="7940" width="9.85546875" style="7" customWidth="1"/>
    <col min="7941" max="7941" width="5.85546875" style="7" customWidth="1"/>
    <col min="7942" max="7942" width="6.42578125" style="7" customWidth="1"/>
    <col min="7943" max="7943" width="5.85546875" style="7" customWidth="1"/>
    <col min="7944" max="7945" width="6" style="7" customWidth="1"/>
    <col min="7946" max="7946" width="5.85546875" style="7" customWidth="1"/>
    <col min="7947" max="7947" width="6.7109375" style="7" customWidth="1"/>
    <col min="7948" max="7948" width="7" style="7" customWidth="1"/>
    <col min="7949" max="8192" width="9.140625" style="7"/>
    <col min="8193" max="8193" width="11.140625" style="7" customWidth="1"/>
    <col min="8194" max="8195" width="12.5703125" style="7" customWidth="1"/>
    <col min="8196" max="8196" width="9.85546875" style="7" customWidth="1"/>
    <col min="8197" max="8197" width="5.85546875" style="7" customWidth="1"/>
    <col min="8198" max="8198" width="6.42578125" style="7" customWidth="1"/>
    <col min="8199" max="8199" width="5.85546875" style="7" customWidth="1"/>
    <col min="8200" max="8201" width="6" style="7" customWidth="1"/>
    <col min="8202" max="8202" width="5.85546875" style="7" customWidth="1"/>
    <col min="8203" max="8203" width="6.7109375" style="7" customWidth="1"/>
    <col min="8204" max="8204" width="7" style="7" customWidth="1"/>
    <col min="8205" max="8448" width="9.140625" style="7"/>
    <col min="8449" max="8449" width="11.140625" style="7" customWidth="1"/>
    <col min="8450" max="8451" width="12.5703125" style="7" customWidth="1"/>
    <col min="8452" max="8452" width="9.85546875" style="7" customWidth="1"/>
    <col min="8453" max="8453" width="5.85546875" style="7" customWidth="1"/>
    <col min="8454" max="8454" width="6.42578125" style="7" customWidth="1"/>
    <col min="8455" max="8455" width="5.85546875" style="7" customWidth="1"/>
    <col min="8456" max="8457" width="6" style="7" customWidth="1"/>
    <col min="8458" max="8458" width="5.85546875" style="7" customWidth="1"/>
    <col min="8459" max="8459" width="6.7109375" style="7" customWidth="1"/>
    <col min="8460" max="8460" width="7" style="7" customWidth="1"/>
    <col min="8461" max="8704" width="9.140625" style="7"/>
    <col min="8705" max="8705" width="11.140625" style="7" customWidth="1"/>
    <col min="8706" max="8707" width="12.5703125" style="7" customWidth="1"/>
    <col min="8708" max="8708" width="9.85546875" style="7" customWidth="1"/>
    <col min="8709" max="8709" width="5.85546875" style="7" customWidth="1"/>
    <col min="8710" max="8710" width="6.42578125" style="7" customWidth="1"/>
    <col min="8711" max="8711" width="5.85546875" style="7" customWidth="1"/>
    <col min="8712" max="8713" width="6" style="7" customWidth="1"/>
    <col min="8714" max="8714" width="5.85546875" style="7" customWidth="1"/>
    <col min="8715" max="8715" width="6.7109375" style="7" customWidth="1"/>
    <col min="8716" max="8716" width="7" style="7" customWidth="1"/>
    <col min="8717" max="8960" width="9.140625" style="7"/>
    <col min="8961" max="8961" width="11.140625" style="7" customWidth="1"/>
    <col min="8962" max="8963" width="12.5703125" style="7" customWidth="1"/>
    <col min="8964" max="8964" width="9.85546875" style="7" customWidth="1"/>
    <col min="8965" max="8965" width="5.85546875" style="7" customWidth="1"/>
    <col min="8966" max="8966" width="6.42578125" style="7" customWidth="1"/>
    <col min="8967" max="8967" width="5.85546875" style="7" customWidth="1"/>
    <col min="8968" max="8969" width="6" style="7" customWidth="1"/>
    <col min="8970" max="8970" width="5.85546875" style="7" customWidth="1"/>
    <col min="8971" max="8971" width="6.7109375" style="7" customWidth="1"/>
    <col min="8972" max="8972" width="7" style="7" customWidth="1"/>
    <col min="8973" max="9216" width="9.140625" style="7"/>
    <col min="9217" max="9217" width="11.140625" style="7" customWidth="1"/>
    <col min="9218" max="9219" width="12.5703125" style="7" customWidth="1"/>
    <col min="9220" max="9220" width="9.85546875" style="7" customWidth="1"/>
    <col min="9221" max="9221" width="5.85546875" style="7" customWidth="1"/>
    <col min="9222" max="9222" width="6.42578125" style="7" customWidth="1"/>
    <col min="9223" max="9223" width="5.85546875" style="7" customWidth="1"/>
    <col min="9224" max="9225" width="6" style="7" customWidth="1"/>
    <col min="9226" max="9226" width="5.85546875" style="7" customWidth="1"/>
    <col min="9227" max="9227" width="6.7109375" style="7" customWidth="1"/>
    <col min="9228" max="9228" width="7" style="7" customWidth="1"/>
    <col min="9229" max="9472" width="9.140625" style="7"/>
    <col min="9473" max="9473" width="11.140625" style="7" customWidth="1"/>
    <col min="9474" max="9475" width="12.5703125" style="7" customWidth="1"/>
    <col min="9476" max="9476" width="9.85546875" style="7" customWidth="1"/>
    <col min="9477" max="9477" width="5.85546875" style="7" customWidth="1"/>
    <col min="9478" max="9478" width="6.42578125" style="7" customWidth="1"/>
    <col min="9479" max="9479" width="5.85546875" style="7" customWidth="1"/>
    <col min="9480" max="9481" width="6" style="7" customWidth="1"/>
    <col min="9482" max="9482" width="5.85546875" style="7" customWidth="1"/>
    <col min="9483" max="9483" width="6.7109375" style="7" customWidth="1"/>
    <col min="9484" max="9484" width="7" style="7" customWidth="1"/>
    <col min="9485" max="9728" width="9.140625" style="7"/>
    <col min="9729" max="9729" width="11.140625" style="7" customWidth="1"/>
    <col min="9730" max="9731" width="12.5703125" style="7" customWidth="1"/>
    <col min="9732" max="9732" width="9.85546875" style="7" customWidth="1"/>
    <col min="9733" max="9733" width="5.85546875" style="7" customWidth="1"/>
    <col min="9734" max="9734" width="6.42578125" style="7" customWidth="1"/>
    <col min="9735" max="9735" width="5.85546875" style="7" customWidth="1"/>
    <col min="9736" max="9737" width="6" style="7" customWidth="1"/>
    <col min="9738" max="9738" width="5.85546875" style="7" customWidth="1"/>
    <col min="9739" max="9739" width="6.7109375" style="7" customWidth="1"/>
    <col min="9740" max="9740" width="7" style="7" customWidth="1"/>
    <col min="9741" max="9984" width="9.140625" style="7"/>
    <col min="9985" max="9985" width="11.140625" style="7" customWidth="1"/>
    <col min="9986" max="9987" width="12.5703125" style="7" customWidth="1"/>
    <col min="9988" max="9988" width="9.85546875" style="7" customWidth="1"/>
    <col min="9989" max="9989" width="5.85546875" style="7" customWidth="1"/>
    <col min="9990" max="9990" width="6.42578125" style="7" customWidth="1"/>
    <col min="9991" max="9991" width="5.85546875" style="7" customWidth="1"/>
    <col min="9992" max="9993" width="6" style="7" customWidth="1"/>
    <col min="9994" max="9994" width="5.85546875" style="7" customWidth="1"/>
    <col min="9995" max="9995" width="6.7109375" style="7" customWidth="1"/>
    <col min="9996" max="9996" width="7" style="7" customWidth="1"/>
    <col min="9997" max="10240" width="9.140625" style="7"/>
    <col min="10241" max="10241" width="11.140625" style="7" customWidth="1"/>
    <col min="10242" max="10243" width="12.5703125" style="7" customWidth="1"/>
    <col min="10244" max="10244" width="9.85546875" style="7" customWidth="1"/>
    <col min="10245" max="10245" width="5.85546875" style="7" customWidth="1"/>
    <col min="10246" max="10246" width="6.42578125" style="7" customWidth="1"/>
    <col min="10247" max="10247" width="5.85546875" style="7" customWidth="1"/>
    <col min="10248" max="10249" width="6" style="7" customWidth="1"/>
    <col min="10250" max="10250" width="5.85546875" style="7" customWidth="1"/>
    <col min="10251" max="10251" width="6.7109375" style="7" customWidth="1"/>
    <col min="10252" max="10252" width="7" style="7" customWidth="1"/>
    <col min="10253" max="10496" width="9.140625" style="7"/>
    <col min="10497" max="10497" width="11.140625" style="7" customWidth="1"/>
    <col min="10498" max="10499" width="12.5703125" style="7" customWidth="1"/>
    <col min="10500" max="10500" width="9.85546875" style="7" customWidth="1"/>
    <col min="10501" max="10501" width="5.85546875" style="7" customWidth="1"/>
    <col min="10502" max="10502" width="6.42578125" style="7" customWidth="1"/>
    <col min="10503" max="10503" width="5.85546875" style="7" customWidth="1"/>
    <col min="10504" max="10505" width="6" style="7" customWidth="1"/>
    <col min="10506" max="10506" width="5.85546875" style="7" customWidth="1"/>
    <col min="10507" max="10507" width="6.7109375" style="7" customWidth="1"/>
    <col min="10508" max="10508" width="7" style="7" customWidth="1"/>
    <col min="10509" max="10752" width="9.140625" style="7"/>
    <col min="10753" max="10753" width="11.140625" style="7" customWidth="1"/>
    <col min="10754" max="10755" width="12.5703125" style="7" customWidth="1"/>
    <col min="10756" max="10756" width="9.85546875" style="7" customWidth="1"/>
    <col min="10757" max="10757" width="5.85546875" style="7" customWidth="1"/>
    <col min="10758" max="10758" width="6.42578125" style="7" customWidth="1"/>
    <col min="10759" max="10759" width="5.85546875" style="7" customWidth="1"/>
    <col min="10760" max="10761" width="6" style="7" customWidth="1"/>
    <col min="10762" max="10762" width="5.85546875" style="7" customWidth="1"/>
    <col min="10763" max="10763" width="6.7109375" style="7" customWidth="1"/>
    <col min="10764" max="10764" width="7" style="7" customWidth="1"/>
    <col min="10765" max="11008" width="9.140625" style="7"/>
    <col min="11009" max="11009" width="11.140625" style="7" customWidth="1"/>
    <col min="11010" max="11011" width="12.5703125" style="7" customWidth="1"/>
    <col min="11012" max="11012" width="9.85546875" style="7" customWidth="1"/>
    <col min="11013" max="11013" width="5.85546875" style="7" customWidth="1"/>
    <col min="11014" max="11014" width="6.42578125" style="7" customWidth="1"/>
    <col min="11015" max="11015" width="5.85546875" style="7" customWidth="1"/>
    <col min="11016" max="11017" width="6" style="7" customWidth="1"/>
    <col min="11018" max="11018" width="5.85546875" style="7" customWidth="1"/>
    <col min="11019" max="11019" width="6.7109375" style="7" customWidth="1"/>
    <col min="11020" max="11020" width="7" style="7" customWidth="1"/>
    <col min="11021" max="11264" width="9.140625" style="7"/>
    <col min="11265" max="11265" width="11.140625" style="7" customWidth="1"/>
    <col min="11266" max="11267" width="12.5703125" style="7" customWidth="1"/>
    <col min="11268" max="11268" width="9.85546875" style="7" customWidth="1"/>
    <col min="11269" max="11269" width="5.85546875" style="7" customWidth="1"/>
    <col min="11270" max="11270" width="6.42578125" style="7" customWidth="1"/>
    <col min="11271" max="11271" width="5.85546875" style="7" customWidth="1"/>
    <col min="11272" max="11273" width="6" style="7" customWidth="1"/>
    <col min="11274" max="11274" width="5.85546875" style="7" customWidth="1"/>
    <col min="11275" max="11275" width="6.7109375" style="7" customWidth="1"/>
    <col min="11276" max="11276" width="7" style="7" customWidth="1"/>
    <col min="11277" max="11520" width="9.140625" style="7"/>
    <col min="11521" max="11521" width="11.140625" style="7" customWidth="1"/>
    <col min="11522" max="11523" width="12.5703125" style="7" customWidth="1"/>
    <col min="11524" max="11524" width="9.85546875" style="7" customWidth="1"/>
    <col min="11525" max="11525" width="5.85546875" style="7" customWidth="1"/>
    <col min="11526" max="11526" width="6.42578125" style="7" customWidth="1"/>
    <col min="11527" max="11527" width="5.85546875" style="7" customWidth="1"/>
    <col min="11528" max="11529" width="6" style="7" customWidth="1"/>
    <col min="11530" max="11530" width="5.85546875" style="7" customWidth="1"/>
    <col min="11531" max="11531" width="6.7109375" style="7" customWidth="1"/>
    <col min="11532" max="11532" width="7" style="7" customWidth="1"/>
    <col min="11533" max="11776" width="9.140625" style="7"/>
    <col min="11777" max="11777" width="11.140625" style="7" customWidth="1"/>
    <col min="11778" max="11779" width="12.5703125" style="7" customWidth="1"/>
    <col min="11780" max="11780" width="9.85546875" style="7" customWidth="1"/>
    <col min="11781" max="11781" width="5.85546875" style="7" customWidth="1"/>
    <col min="11782" max="11782" width="6.42578125" style="7" customWidth="1"/>
    <col min="11783" max="11783" width="5.85546875" style="7" customWidth="1"/>
    <col min="11784" max="11785" width="6" style="7" customWidth="1"/>
    <col min="11786" max="11786" width="5.85546875" style="7" customWidth="1"/>
    <col min="11787" max="11787" width="6.7109375" style="7" customWidth="1"/>
    <col min="11788" max="11788" width="7" style="7" customWidth="1"/>
    <col min="11789" max="12032" width="9.140625" style="7"/>
    <col min="12033" max="12033" width="11.140625" style="7" customWidth="1"/>
    <col min="12034" max="12035" width="12.5703125" style="7" customWidth="1"/>
    <col min="12036" max="12036" width="9.85546875" style="7" customWidth="1"/>
    <col min="12037" max="12037" width="5.85546875" style="7" customWidth="1"/>
    <col min="12038" max="12038" width="6.42578125" style="7" customWidth="1"/>
    <col min="12039" max="12039" width="5.85546875" style="7" customWidth="1"/>
    <col min="12040" max="12041" width="6" style="7" customWidth="1"/>
    <col min="12042" max="12042" width="5.85546875" style="7" customWidth="1"/>
    <col min="12043" max="12043" width="6.7109375" style="7" customWidth="1"/>
    <col min="12044" max="12044" width="7" style="7" customWidth="1"/>
    <col min="12045" max="12288" width="9.140625" style="7"/>
    <col min="12289" max="12289" width="11.140625" style="7" customWidth="1"/>
    <col min="12290" max="12291" width="12.5703125" style="7" customWidth="1"/>
    <col min="12292" max="12292" width="9.85546875" style="7" customWidth="1"/>
    <col min="12293" max="12293" width="5.85546875" style="7" customWidth="1"/>
    <col min="12294" max="12294" width="6.42578125" style="7" customWidth="1"/>
    <col min="12295" max="12295" width="5.85546875" style="7" customWidth="1"/>
    <col min="12296" max="12297" width="6" style="7" customWidth="1"/>
    <col min="12298" max="12298" width="5.85546875" style="7" customWidth="1"/>
    <col min="12299" max="12299" width="6.7109375" style="7" customWidth="1"/>
    <col min="12300" max="12300" width="7" style="7" customWidth="1"/>
    <col min="12301" max="12544" width="9.140625" style="7"/>
    <col min="12545" max="12545" width="11.140625" style="7" customWidth="1"/>
    <col min="12546" max="12547" width="12.5703125" style="7" customWidth="1"/>
    <col min="12548" max="12548" width="9.85546875" style="7" customWidth="1"/>
    <col min="12549" max="12549" width="5.85546875" style="7" customWidth="1"/>
    <col min="12550" max="12550" width="6.42578125" style="7" customWidth="1"/>
    <col min="12551" max="12551" width="5.85546875" style="7" customWidth="1"/>
    <col min="12552" max="12553" width="6" style="7" customWidth="1"/>
    <col min="12554" max="12554" width="5.85546875" style="7" customWidth="1"/>
    <col min="12555" max="12555" width="6.7109375" style="7" customWidth="1"/>
    <col min="12556" max="12556" width="7" style="7" customWidth="1"/>
    <col min="12557" max="12800" width="9.140625" style="7"/>
    <col min="12801" max="12801" width="11.140625" style="7" customWidth="1"/>
    <col min="12802" max="12803" width="12.5703125" style="7" customWidth="1"/>
    <col min="12804" max="12804" width="9.85546875" style="7" customWidth="1"/>
    <col min="12805" max="12805" width="5.85546875" style="7" customWidth="1"/>
    <col min="12806" max="12806" width="6.42578125" style="7" customWidth="1"/>
    <col min="12807" max="12807" width="5.85546875" style="7" customWidth="1"/>
    <col min="12808" max="12809" width="6" style="7" customWidth="1"/>
    <col min="12810" max="12810" width="5.85546875" style="7" customWidth="1"/>
    <col min="12811" max="12811" width="6.7109375" style="7" customWidth="1"/>
    <col min="12812" max="12812" width="7" style="7" customWidth="1"/>
    <col min="12813" max="13056" width="9.140625" style="7"/>
    <col min="13057" max="13057" width="11.140625" style="7" customWidth="1"/>
    <col min="13058" max="13059" width="12.5703125" style="7" customWidth="1"/>
    <col min="13060" max="13060" width="9.85546875" style="7" customWidth="1"/>
    <col min="13061" max="13061" width="5.85546875" style="7" customWidth="1"/>
    <col min="13062" max="13062" width="6.42578125" style="7" customWidth="1"/>
    <col min="13063" max="13063" width="5.85546875" style="7" customWidth="1"/>
    <col min="13064" max="13065" width="6" style="7" customWidth="1"/>
    <col min="13066" max="13066" width="5.85546875" style="7" customWidth="1"/>
    <col min="13067" max="13067" width="6.7109375" style="7" customWidth="1"/>
    <col min="13068" max="13068" width="7" style="7" customWidth="1"/>
    <col min="13069" max="13312" width="9.140625" style="7"/>
    <col min="13313" max="13313" width="11.140625" style="7" customWidth="1"/>
    <col min="13314" max="13315" width="12.5703125" style="7" customWidth="1"/>
    <col min="13316" max="13316" width="9.85546875" style="7" customWidth="1"/>
    <col min="13317" max="13317" width="5.85546875" style="7" customWidth="1"/>
    <col min="13318" max="13318" width="6.42578125" style="7" customWidth="1"/>
    <col min="13319" max="13319" width="5.85546875" style="7" customWidth="1"/>
    <col min="13320" max="13321" width="6" style="7" customWidth="1"/>
    <col min="13322" max="13322" width="5.85546875" style="7" customWidth="1"/>
    <col min="13323" max="13323" width="6.7109375" style="7" customWidth="1"/>
    <col min="13324" max="13324" width="7" style="7" customWidth="1"/>
    <col min="13325" max="13568" width="9.140625" style="7"/>
    <col min="13569" max="13569" width="11.140625" style="7" customWidth="1"/>
    <col min="13570" max="13571" width="12.5703125" style="7" customWidth="1"/>
    <col min="13572" max="13572" width="9.85546875" style="7" customWidth="1"/>
    <col min="13573" max="13573" width="5.85546875" style="7" customWidth="1"/>
    <col min="13574" max="13574" width="6.42578125" style="7" customWidth="1"/>
    <col min="13575" max="13575" width="5.85546875" style="7" customWidth="1"/>
    <col min="13576" max="13577" width="6" style="7" customWidth="1"/>
    <col min="13578" max="13578" width="5.85546875" style="7" customWidth="1"/>
    <col min="13579" max="13579" width="6.7109375" style="7" customWidth="1"/>
    <col min="13580" max="13580" width="7" style="7" customWidth="1"/>
    <col min="13581" max="13824" width="9.140625" style="7"/>
    <col min="13825" max="13825" width="11.140625" style="7" customWidth="1"/>
    <col min="13826" max="13827" width="12.5703125" style="7" customWidth="1"/>
    <col min="13828" max="13828" width="9.85546875" style="7" customWidth="1"/>
    <col min="13829" max="13829" width="5.85546875" style="7" customWidth="1"/>
    <col min="13830" max="13830" width="6.42578125" style="7" customWidth="1"/>
    <col min="13831" max="13831" width="5.85546875" style="7" customWidth="1"/>
    <col min="13832" max="13833" width="6" style="7" customWidth="1"/>
    <col min="13834" max="13834" width="5.85546875" style="7" customWidth="1"/>
    <col min="13835" max="13835" width="6.7109375" style="7" customWidth="1"/>
    <col min="13836" max="13836" width="7" style="7" customWidth="1"/>
    <col min="13837" max="14080" width="9.140625" style="7"/>
    <col min="14081" max="14081" width="11.140625" style="7" customWidth="1"/>
    <col min="14082" max="14083" width="12.5703125" style="7" customWidth="1"/>
    <col min="14084" max="14084" width="9.85546875" style="7" customWidth="1"/>
    <col min="14085" max="14085" width="5.85546875" style="7" customWidth="1"/>
    <col min="14086" max="14086" width="6.42578125" style="7" customWidth="1"/>
    <col min="14087" max="14087" width="5.85546875" style="7" customWidth="1"/>
    <col min="14088" max="14089" width="6" style="7" customWidth="1"/>
    <col min="14090" max="14090" width="5.85546875" style="7" customWidth="1"/>
    <col min="14091" max="14091" width="6.7109375" style="7" customWidth="1"/>
    <col min="14092" max="14092" width="7" style="7" customWidth="1"/>
    <col min="14093" max="14336" width="9.140625" style="7"/>
    <col min="14337" max="14337" width="11.140625" style="7" customWidth="1"/>
    <col min="14338" max="14339" width="12.5703125" style="7" customWidth="1"/>
    <col min="14340" max="14340" width="9.85546875" style="7" customWidth="1"/>
    <col min="14341" max="14341" width="5.85546875" style="7" customWidth="1"/>
    <col min="14342" max="14342" width="6.42578125" style="7" customWidth="1"/>
    <col min="14343" max="14343" width="5.85546875" style="7" customWidth="1"/>
    <col min="14344" max="14345" width="6" style="7" customWidth="1"/>
    <col min="14346" max="14346" width="5.85546875" style="7" customWidth="1"/>
    <col min="14347" max="14347" width="6.7109375" style="7" customWidth="1"/>
    <col min="14348" max="14348" width="7" style="7" customWidth="1"/>
    <col min="14349" max="14592" width="9.140625" style="7"/>
    <col min="14593" max="14593" width="11.140625" style="7" customWidth="1"/>
    <col min="14594" max="14595" width="12.5703125" style="7" customWidth="1"/>
    <col min="14596" max="14596" width="9.85546875" style="7" customWidth="1"/>
    <col min="14597" max="14597" width="5.85546875" style="7" customWidth="1"/>
    <col min="14598" max="14598" width="6.42578125" style="7" customWidth="1"/>
    <col min="14599" max="14599" width="5.85546875" style="7" customWidth="1"/>
    <col min="14600" max="14601" width="6" style="7" customWidth="1"/>
    <col min="14602" max="14602" width="5.85546875" style="7" customWidth="1"/>
    <col min="14603" max="14603" width="6.7109375" style="7" customWidth="1"/>
    <col min="14604" max="14604" width="7" style="7" customWidth="1"/>
    <col min="14605" max="14848" width="9.140625" style="7"/>
    <col min="14849" max="14849" width="11.140625" style="7" customWidth="1"/>
    <col min="14850" max="14851" width="12.5703125" style="7" customWidth="1"/>
    <col min="14852" max="14852" width="9.85546875" style="7" customWidth="1"/>
    <col min="14853" max="14853" width="5.85546875" style="7" customWidth="1"/>
    <col min="14854" max="14854" width="6.42578125" style="7" customWidth="1"/>
    <col min="14855" max="14855" width="5.85546875" style="7" customWidth="1"/>
    <col min="14856" max="14857" width="6" style="7" customWidth="1"/>
    <col min="14858" max="14858" width="5.85546875" style="7" customWidth="1"/>
    <col min="14859" max="14859" width="6.7109375" style="7" customWidth="1"/>
    <col min="14860" max="14860" width="7" style="7" customWidth="1"/>
    <col min="14861" max="15104" width="9.140625" style="7"/>
    <col min="15105" max="15105" width="11.140625" style="7" customWidth="1"/>
    <col min="15106" max="15107" width="12.5703125" style="7" customWidth="1"/>
    <col min="15108" max="15108" width="9.85546875" style="7" customWidth="1"/>
    <col min="15109" max="15109" width="5.85546875" style="7" customWidth="1"/>
    <col min="15110" max="15110" width="6.42578125" style="7" customWidth="1"/>
    <col min="15111" max="15111" width="5.85546875" style="7" customWidth="1"/>
    <col min="15112" max="15113" width="6" style="7" customWidth="1"/>
    <col min="15114" max="15114" width="5.85546875" style="7" customWidth="1"/>
    <col min="15115" max="15115" width="6.7109375" style="7" customWidth="1"/>
    <col min="15116" max="15116" width="7" style="7" customWidth="1"/>
    <col min="15117" max="15360" width="9.140625" style="7"/>
    <col min="15361" max="15361" width="11.140625" style="7" customWidth="1"/>
    <col min="15362" max="15363" width="12.5703125" style="7" customWidth="1"/>
    <col min="15364" max="15364" width="9.85546875" style="7" customWidth="1"/>
    <col min="15365" max="15365" width="5.85546875" style="7" customWidth="1"/>
    <col min="15366" max="15366" width="6.42578125" style="7" customWidth="1"/>
    <col min="15367" max="15367" width="5.85546875" style="7" customWidth="1"/>
    <col min="15368" max="15369" width="6" style="7" customWidth="1"/>
    <col min="15370" max="15370" width="5.85546875" style="7" customWidth="1"/>
    <col min="15371" max="15371" width="6.7109375" style="7" customWidth="1"/>
    <col min="15372" max="15372" width="7" style="7" customWidth="1"/>
    <col min="15373" max="15616" width="9.140625" style="7"/>
    <col min="15617" max="15617" width="11.140625" style="7" customWidth="1"/>
    <col min="15618" max="15619" width="12.5703125" style="7" customWidth="1"/>
    <col min="15620" max="15620" width="9.85546875" style="7" customWidth="1"/>
    <col min="15621" max="15621" width="5.85546875" style="7" customWidth="1"/>
    <col min="15622" max="15622" width="6.42578125" style="7" customWidth="1"/>
    <col min="15623" max="15623" width="5.85546875" style="7" customWidth="1"/>
    <col min="15624" max="15625" width="6" style="7" customWidth="1"/>
    <col min="15626" max="15626" width="5.85546875" style="7" customWidth="1"/>
    <col min="15627" max="15627" width="6.7109375" style="7" customWidth="1"/>
    <col min="15628" max="15628" width="7" style="7" customWidth="1"/>
    <col min="15629" max="15872" width="9.140625" style="7"/>
    <col min="15873" max="15873" width="11.140625" style="7" customWidth="1"/>
    <col min="15874" max="15875" width="12.5703125" style="7" customWidth="1"/>
    <col min="15876" max="15876" width="9.85546875" style="7" customWidth="1"/>
    <col min="15877" max="15877" width="5.85546875" style="7" customWidth="1"/>
    <col min="15878" max="15878" width="6.42578125" style="7" customWidth="1"/>
    <col min="15879" max="15879" width="5.85546875" style="7" customWidth="1"/>
    <col min="15880" max="15881" width="6" style="7" customWidth="1"/>
    <col min="15882" max="15882" width="5.85546875" style="7" customWidth="1"/>
    <col min="15883" max="15883" width="6.7109375" style="7" customWidth="1"/>
    <col min="15884" max="15884" width="7" style="7" customWidth="1"/>
    <col min="15885" max="16128" width="9.140625" style="7"/>
    <col min="16129" max="16129" width="11.140625" style="7" customWidth="1"/>
    <col min="16130" max="16131" width="12.5703125" style="7" customWidth="1"/>
    <col min="16132" max="16132" width="9.85546875" style="7" customWidth="1"/>
    <col min="16133" max="16133" width="5.85546875" style="7" customWidth="1"/>
    <col min="16134" max="16134" width="6.42578125" style="7" customWidth="1"/>
    <col min="16135" max="16135" width="5.85546875" style="7" customWidth="1"/>
    <col min="16136" max="16137" width="6" style="7" customWidth="1"/>
    <col min="16138" max="16138" width="5.85546875" style="7" customWidth="1"/>
    <col min="16139" max="16139" width="6.7109375" style="7" customWidth="1"/>
    <col min="16140" max="16140" width="7" style="7" customWidth="1"/>
    <col min="16141" max="16384" width="9.140625" style="7"/>
  </cols>
  <sheetData>
    <row r="1" spans="1:12">
      <c r="A1" s="30" t="s">
        <v>299</v>
      </c>
      <c r="B1" s="1"/>
      <c r="C1" s="1"/>
      <c r="D1" s="1"/>
      <c r="E1" s="1"/>
    </row>
    <row r="2" spans="1:12" s="37" customFormat="1" ht="12">
      <c r="A2" s="298" t="s">
        <v>63</v>
      </c>
      <c r="B2" s="298"/>
      <c r="C2" s="298"/>
      <c r="D2" s="298"/>
      <c r="E2" s="298"/>
      <c r="F2" s="55"/>
      <c r="G2" s="55"/>
      <c r="H2" s="298"/>
      <c r="I2" s="298"/>
      <c r="J2" s="298"/>
      <c r="K2" s="298"/>
      <c r="L2" s="298"/>
    </row>
    <row r="3" spans="1:12" s="31" customFormat="1" ht="12.75">
      <c r="A3" s="775" t="s">
        <v>64</v>
      </c>
      <c r="B3" s="776"/>
      <c r="C3" s="776"/>
      <c r="D3" s="777"/>
      <c r="E3" s="195">
        <v>1995</v>
      </c>
      <c r="F3" s="195">
        <v>1996</v>
      </c>
      <c r="G3" s="195">
        <v>1997</v>
      </c>
      <c r="H3" s="195">
        <v>1998</v>
      </c>
      <c r="I3" s="195">
        <v>1999</v>
      </c>
      <c r="J3" s="195">
        <v>2000</v>
      </c>
      <c r="K3" s="195">
        <v>2001</v>
      </c>
      <c r="L3" s="196">
        <v>2002</v>
      </c>
    </row>
    <row r="4" spans="1:12" s="31" customFormat="1" ht="12.75">
      <c r="A4" s="778" t="s">
        <v>65</v>
      </c>
      <c r="B4" s="779"/>
      <c r="C4" s="779"/>
      <c r="D4" s="780"/>
      <c r="E4" s="391">
        <v>17514.665099999998</v>
      </c>
      <c r="F4" s="391">
        <v>16676.957600000005</v>
      </c>
      <c r="G4" s="391">
        <v>15592.270800000002</v>
      </c>
      <c r="H4" s="391">
        <v>18715.557199999999</v>
      </c>
      <c r="I4" s="391">
        <v>21241.984299999996</v>
      </c>
      <c r="J4" s="391">
        <v>20629.6976</v>
      </c>
      <c r="K4" s="391">
        <v>21234.376600000003</v>
      </c>
      <c r="L4" s="392">
        <v>22535.607399999997</v>
      </c>
    </row>
    <row r="5" spans="1:12" s="31" customFormat="1" ht="12.75">
      <c r="A5" s="772" t="s">
        <v>227</v>
      </c>
      <c r="B5" s="773"/>
      <c r="C5" s="773"/>
      <c r="D5" s="774"/>
      <c r="E5" s="16">
        <v>318.67750000000001</v>
      </c>
      <c r="F5" s="16">
        <v>372.1678</v>
      </c>
      <c r="G5" s="16">
        <v>434.62090000000001</v>
      </c>
      <c r="H5" s="16">
        <v>547.35419999999999</v>
      </c>
      <c r="I5" s="16">
        <v>568.74980000000005</v>
      </c>
      <c r="J5" s="16">
        <v>591.9876999999999</v>
      </c>
      <c r="K5" s="16">
        <v>620.23259999999993</v>
      </c>
      <c r="L5" s="17">
        <v>687.60130000000004</v>
      </c>
    </row>
    <row r="6" spans="1:12" s="31" customFormat="1" ht="12.75">
      <c r="A6" s="772" t="s">
        <v>66</v>
      </c>
      <c r="B6" s="773"/>
      <c r="C6" s="773"/>
      <c r="D6" s="774"/>
      <c r="E6" s="16">
        <v>1052.5207</v>
      </c>
      <c r="F6" s="16">
        <v>998.48299999999995</v>
      </c>
      <c r="G6" s="16">
        <v>969.72969999999998</v>
      </c>
      <c r="H6" s="16">
        <v>1061.8299</v>
      </c>
      <c r="I6" s="16">
        <v>1196.8673999999999</v>
      </c>
      <c r="J6" s="16">
        <v>1165.5366000000001</v>
      </c>
      <c r="K6" s="16">
        <v>1134.1896000000002</v>
      </c>
      <c r="L6" s="17">
        <v>1181.0033000000001</v>
      </c>
    </row>
    <row r="7" spans="1:12" s="31" customFormat="1" ht="12.75">
      <c r="A7" s="772" t="s">
        <v>67</v>
      </c>
      <c r="B7" s="773"/>
      <c r="C7" s="773"/>
      <c r="D7" s="774"/>
      <c r="E7" s="16">
        <v>31.115400000000001</v>
      </c>
      <c r="F7" s="16">
        <v>30.769500000000001</v>
      </c>
      <c r="G7" s="16">
        <v>48.0777</v>
      </c>
      <c r="H7" s="16">
        <v>90.103499999999997</v>
      </c>
      <c r="I7" s="16">
        <v>81.126199999999997</v>
      </c>
      <c r="J7" s="16">
        <v>86.393199999999993</v>
      </c>
      <c r="K7" s="16">
        <v>59.168099999999995</v>
      </c>
      <c r="L7" s="17">
        <v>76.35260000000001</v>
      </c>
    </row>
    <row r="8" spans="1:12" s="31" customFormat="1" ht="12.75">
      <c r="A8" s="772" t="s">
        <v>68</v>
      </c>
      <c r="B8" s="773"/>
      <c r="C8" s="773"/>
      <c r="D8" s="774"/>
      <c r="E8" s="16">
        <v>309.55190000000005</v>
      </c>
      <c r="F8" s="16">
        <v>374.64320000000004</v>
      </c>
      <c r="G8" s="16">
        <v>440.89390000000003</v>
      </c>
      <c r="H8" s="16">
        <v>407.64400000000001</v>
      </c>
      <c r="I8" s="16">
        <v>446.88850000000002</v>
      </c>
      <c r="J8" s="16">
        <v>461.10490000000004</v>
      </c>
      <c r="K8" s="16">
        <v>463.63279999999997</v>
      </c>
      <c r="L8" s="17">
        <v>525.94010000000003</v>
      </c>
    </row>
    <row r="9" spans="1:12" s="31" customFormat="1" ht="12.75">
      <c r="A9" s="772" t="s">
        <v>69</v>
      </c>
      <c r="B9" s="773"/>
      <c r="C9" s="773"/>
      <c r="D9" s="774"/>
      <c r="E9" s="16">
        <v>122.8276</v>
      </c>
      <c r="F9" s="16">
        <v>126.20050000000001</v>
      </c>
      <c r="G9" s="16">
        <v>139.61670000000001</v>
      </c>
      <c r="H9" s="16">
        <v>171.67</v>
      </c>
      <c r="I9" s="16">
        <v>193.57929999999999</v>
      </c>
      <c r="J9" s="16">
        <v>182.08770000000001</v>
      </c>
      <c r="K9" s="16">
        <v>202.83870000000002</v>
      </c>
      <c r="L9" s="17">
        <v>237.64150000000001</v>
      </c>
    </row>
    <row r="10" spans="1:12" s="31" customFormat="1" ht="12.75">
      <c r="A10" s="772" t="s">
        <v>70</v>
      </c>
      <c r="B10" s="773"/>
      <c r="C10" s="773"/>
      <c r="D10" s="774"/>
      <c r="E10" s="16">
        <v>1005.693</v>
      </c>
      <c r="F10" s="16">
        <v>1110.4212</v>
      </c>
      <c r="G10" s="16">
        <v>1107.9931000000001</v>
      </c>
      <c r="H10" s="16">
        <v>1192.6923999999999</v>
      </c>
      <c r="I10" s="16">
        <v>1145.0309999999999</v>
      </c>
      <c r="J10" s="16">
        <v>1283.3009</v>
      </c>
      <c r="K10" s="16">
        <v>1301.1671000000001</v>
      </c>
      <c r="L10" s="17">
        <v>1330.509</v>
      </c>
    </row>
    <row r="11" spans="1:12" s="31" customFormat="1" ht="12.75">
      <c r="A11" s="772" t="s">
        <v>71</v>
      </c>
      <c r="B11" s="773"/>
      <c r="C11" s="773"/>
      <c r="D11" s="774"/>
      <c r="E11" s="16">
        <v>857.86419999999998</v>
      </c>
      <c r="F11" s="16">
        <v>844.38619999999992</v>
      </c>
      <c r="G11" s="16">
        <v>824.09490000000005</v>
      </c>
      <c r="H11" s="16">
        <v>959.98080000000004</v>
      </c>
      <c r="I11" s="16">
        <v>986.97540000000004</v>
      </c>
      <c r="J11" s="16">
        <v>1119.7348</v>
      </c>
      <c r="K11" s="16">
        <v>1124.3153</v>
      </c>
      <c r="L11" s="17">
        <v>1296.2033000000001</v>
      </c>
    </row>
    <row r="12" spans="1:12" s="31" customFormat="1" ht="12.75">
      <c r="A12" s="772" t="s">
        <v>72</v>
      </c>
      <c r="B12" s="773"/>
      <c r="C12" s="773"/>
      <c r="D12" s="774"/>
      <c r="E12" s="16">
        <v>24.502200000000002</v>
      </c>
      <c r="F12" s="16">
        <v>26.481300000000001</v>
      </c>
      <c r="G12" s="16">
        <v>21.975300000000001</v>
      </c>
      <c r="H12" s="16">
        <v>26.124299999999998</v>
      </c>
      <c r="I12" s="16">
        <v>21.420300000000001</v>
      </c>
      <c r="J12" s="16">
        <v>25.7087</v>
      </c>
      <c r="K12" s="16">
        <v>29.656599999999997</v>
      </c>
      <c r="L12" s="17">
        <v>30.891999999999999</v>
      </c>
    </row>
    <row r="13" spans="1:12" s="31" customFormat="1" ht="12.75">
      <c r="A13" s="772" t="s">
        <v>73</v>
      </c>
      <c r="B13" s="773"/>
      <c r="C13" s="773"/>
      <c r="D13" s="774"/>
      <c r="E13" s="16">
        <v>191.3109</v>
      </c>
      <c r="F13" s="16">
        <v>172.85650000000001</v>
      </c>
      <c r="G13" s="16">
        <v>157.3501</v>
      </c>
      <c r="H13" s="16">
        <v>149.6182</v>
      </c>
      <c r="I13" s="16">
        <v>142.15450000000001</v>
      </c>
      <c r="J13" s="16">
        <v>148.0668</v>
      </c>
      <c r="K13" s="16">
        <v>147.75779999999997</v>
      </c>
      <c r="L13" s="17">
        <v>188.07170000000002</v>
      </c>
    </row>
    <row r="14" spans="1:12" s="31" customFormat="1" ht="12.75">
      <c r="A14" s="772" t="s">
        <v>74</v>
      </c>
      <c r="B14" s="773"/>
      <c r="C14" s="773"/>
      <c r="D14" s="774"/>
      <c r="E14" s="16">
        <v>261.98700000000002</v>
      </c>
      <c r="F14" s="16">
        <v>299.22919999999999</v>
      </c>
      <c r="G14" s="16">
        <v>272.32309999999995</v>
      </c>
      <c r="H14" s="16">
        <v>291.2851</v>
      </c>
      <c r="I14" s="16">
        <v>305.58049999999997</v>
      </c>
      <c r="J14" s="16">
        <v>349.47840000000002</v>
      </c>
      <c r="K14" s="16">
        <v>406.67059999999998</v>
      </c>
      <c r="L14" s="17">
        <v>387.13509999999997</v>
      </c>
    </row>
    <row r="15" spans="1:12" s="31" customFormat="1" ht="12.75">
      <c r="A15" s="772" t="s">
        <v>75</v>
      </c>
      <c r="B15" s="773"/>
      <c r="C15" s="773"/>
      <c r="D15" s="774"/>
      <c r="E15" s="16">
        <v>351.11180000000002</v>
      </c>
      <c r="F15" s="16">
        <v>408.4348</v>
      </c>
      <c r="G15" s="16">
        <v>425.55759999999998</v>
      </c>
      <c r="H15" s="16">
        <v>460.05609999999996</v>
      </c>
      <c r="I15" s="16">
        <v>409.79820000000001</v>
      </c>
      <c r="J15" s="16">
        <v>441.5342</v>
      </c>
      <c r="K15" s="16">
        <v>464.29470000000003</v>
      </c>
      <c r="L15" s="17">
        <v>475.48680000000002</v>
      </c>
    </row>
    <row r="16" spans="1:12" s="31" customFormat="1" ht="12.75">
      <c r="A16" s="772" t="s">
        <v>76</v>
      </c>
      <c r="B16" s="773"/>
      <c r="C16" s="773"/>
      <c r="D16" s="774"/>
      <c r="E16" s="16">
        <v>55.628599999999999</v>
      </c>
      <c r="F16" s="16">
        <v>54.328300000000006</v>
      </c>
      <c r="G16" s="16">
        <v>54.6006</v>
      </c>
      <c r="H16" s="16">
        <v>50.505400000000002</v>
      </c>
      <c r="I16" s="16">
        <v>35.069699999999997</v>
      </c>
      <c r="J16" s="16">
        <v>37.431199999999997</v>
      </c>
      <c r="K16" s="16">
        <v>44.938199999999995</v>
      </c>
      <c r="L16" s="17">
        <v>55.128699999999995</v>
      </c>
    </row>
    <row r="17" spans="1:12" s="31" customFormat="1" ht="12.75">
      <c r="A17" s="772" t="s">
        <v>77</v>
      </c>
      <c r="B17" s="773"/>
      <c r="C17" s="773"/>
      <c r="D17" s="774"/>
      <c r="E17" s="16">
        <v>544.7281999999999</v>
      </c>
      <c r="F17" s="16">
        <v>574.64499999999998</v>
      </c>
      <c r="G17" s="16">
        <v>491.86609999999996</v>
      </c>
      <c r="H17" s="16">
        <v>424.93259999999998</v>
      </c>
      <c r="I17" s="16">
        <v>382.05379999999997</v>
      </c>
      <c r="J17" s="16">
        <v>448.45009999999996</v>
      </c>
      <c r="K17" s="16">
        <v>401.28709999999995</v>
      </c>
      <c r="L17" s="17">
        <v>437.50349999999997</v>
      </c>
    </row>
    <row r="18" spans="1:12" s="31" customFormat="1" ht="12.75">
      <c r="A18" s="772" t="s">
        <v>228</v>
      </c>
      <c r="B18" s="773"/>
      <c r="C18" s="773"/>
      <c r="D18" s="774"/>
      <c r="E18" s="16">
        <v>81.910200000000003</v>
      </c>
      <c r="F18" s="16">
        <v>74.237200000000001</v>
      </c>
      <c r="G18" s="16">
        <v>66.617800000000003</v>
      </c>
      <c r="H18" s="16">
        <v>31.984099999999998</v>
      </c>
      <c r="I18" s="16">
        <v>59.563099999999999</v>
      </c>
      <c r="J18" s="16">
        <v>60.352800000000002</v>
      </c>
      <c r="K18" s="16">
        <v>45.779800000000002</v>
      </c>
      <c r="L18" s="17">
        <v>55.1723</v>
      </c>
    </row>
    <row r="19" spans="1:12" s="31" customFormat="1" ht="12.75">
      <c r="A19" s="772" t="s">
        <v>78</v>
      </c>
      <c r="B19" s="773"/>
      <c r="C19" s="773"/>
      <c r="D19" s="774"/>
      <c r="E19" s="16">
        <v>2850.1468999999997</v>
      </c>
      <c r="F19" s="16">
        <v>2565.0827000000004</v>
      </c>
      <c r="G19" s="16">
        <v>2208.5949999999998</v>
      </c>
      <c r="H19" s="16">
        <v>2709.1246000000001</v>
      </c>
      <c r="I19" s="16">
        <v>2956.9948999999997</v>
      </c>
      <c r="J19" s="16">
        <v>2651.2626</v>
      </c>
      <c r="K19" s="16">
        <v>2664.8018999999999</v>
      </c>
      <c r="L19" s="17">
        <v>3371.9597000000003</v>
      </c>
    </row>
    <row r="20" spans="1:12" s="31" customFormat="1" ht="12.75">
      <c r="A20" s="772" t="s">
        <v>79</v>
      </c>
      <c r="B20" s="773"/>
      <c r="C20" s="773"/>
      <c r="D20" s="774"/>
      <c r="E20" s="16">
        <v>6658.8585000000003</v>
      </c>
      <c r="F20" s="16">
        <v>5398.7009000000007</v>
      </c>
      <c r="G20" s="16">
        <v>4685.8051999999998</v>
      </c>
      <c r="H20" s="16">
        <v>5589.7275</v>
      </c>
      <c r="I20" s="16">
        <v>8176.8034000000007</v>
      </c>
      <c r="J20" s="16">
        <v>7116.6187</v>
      </c>
      <c r="K20" s="16">
        <v>7126.5337</v>
      </c>
      <c r="L20" s="17">
        <v>6854.1035999999995</v>
      </c>
    </row>
    <row r="21" spans="1:12" s="31" customFormat="1" ht="12.75">
      <c r="A21" s="772" t="s">
        <v>80</v>
      </c>
      <c r="B21" s="773"/>
      <c r="C21" s="773"/>
      <c r="D21" s="774"/>
      <c r="E21" s="16">
        <v>2042.2776999999999</v>
      </c>
      <c r="F21" s="16">
        <v>2363.6662999999999</v>
      </c>
      <c r="G21" s="16">
        <v>2381.0007999999998</v>
      </c>
      <c r="H21" s="16">
        <v>3417.2175999999999</v>
      </c>
      <c r="I21" s="16">
        <v>3321.4652999999998</v>
      </c>
      <c r="J21" s="16">
        <v>3531.4690000000001</v>
      </c>
      <c r="K21" s="16">
        <v>3998.5442000000003</v>
      </c>
      <c r="L21" s="17">
        <v>4415.7680999999993</v>
      </c>
    </row>
    <row r="22" spans="1:12" s="31" customFormat="1" ht="12.75">
      <c r="A22" s="772" t="s">
        <v>81</v>
      </c>
      <c r="B22" s="773"/>
      <c r="C22" s="773"/>
      <c r="D22" s="774"/>
      <c r="E22" s="16">
        <v>344.02850000000001</v>
      </c>
      <c r="F22" s="16">
        <v>369.7543</v>
      </c>
      <c r="G22" s="16">
        <v>320.4153</v>
      </c>
      <c r="H22" s="16">
        <v>364.92129999999997</v>
      </c>
      <c r="I22" s="16">
        <v>359.87849999999997</v>
      </c>
      <c r="J22" s="16">
        <v>448.5958</v>
      </c>
      <c r="K22" s="16">
        <v>476.29629999999997</v>
      </c>
      <c r="L22" s="17">
        <v>418.81630000000001</v>
      </c>
    </row>
    <row r="23" spans="1:12" s="31" customFormat="1" ht="12.75">
      <c r="A23" s="772" t="s">
        <v>82</v>
      </c>
      <c r="B23" s="773"/>
      <c r="C23" s="773"/>
      <c r="D23" s="774"/>
      <c r="E23" s="16">
        <v>25.761299999999999</v>
      </c>
      <c r="F23" s="16">
        <v>1.4853000000000001</v>
      </c>
      <c r="G23" s="16">
        <v>5.3748000000000005</v>
      </c>
      <c r="H23" s="16">
        <v>213.9462</v>
      </c>
      <c r="I23" s="16">
        <v>10.6463</v>
      </c>
      <c r="J23" s="16">
        <v>9.2288999999999994</v>
      </c>
      <c r="K23" s="16">
        <v>19.142499999999998</v>
      </c>
      <c r="L23" s="17">
        <v>15.3634</v>
      </c>
    </row>
    <row r="24" spans="1:12" s="31" customFormat="1" ht="12.75">
      <c r="A24" s="772" t="s">
        <v>83</v>
      </c>
      <c r="B24" s="773"/>
      <c r="C24" s="773"/>
      <c r="D24" s="774"/>
      <c r="E24" s="16">
        <v>311.1934</v>
      </c>
      <c r="F24" s="16">
        <v>442.52909999999997</v>
      </c>
      <c r="G24" s="16">
        <v>438.44799999999998</v>
      </c>
      <c r="H24" s="16">
        <v>450.8295</v>
      </c>
      <c r="I24" s="16">
        <v>325.0575</v>
      </c>
      <c r="J24" s="16">
        <v>364.06819999999999</v>
      </c>
      <c r="K24" s="16">
        <v>393.00650000000002</v>
      </c>
      <c r="L24" s="17">
        <v>383.06799999999998</v>
      </c>
    </row>
    <row r="25" spans="1:12" s="31" customFormat="1" ht="12.75">
      <c r="A25" s="781" t="s">
        <v>301</v>
      </c>
      <c r="B25" s="782"/>
      <c r="C25" s="782"/>
      <c r="D25" s="783"/>
      <c r="E25" s="82">
        <v>72.9696</v>
      </c>
      <c r="F25" s="82">
        <v>68.455300000000008</v>
      </c>
      <c r="G25" s="82">
        <v>97.3142</v>
      </c>
      <c r="H25" s="82">
        <v>104.00989999999999</v>
      </c>
      <c r="I25" s="82">
        <v>116.2807</v>
      </c>
      <c r="J25" s="82">
        <v>107.2864</v>
      </c>
      <c r="K25" s="82">
        <v>110.1225</v>
      </c>
      <c r="L25" s="385">
        <v>111.8871</v>
      </c>
    </row>
    <row r="26" spans="1:12">
      <c r="E26" s="1"/>
      <c r="F26" s="1"/>
      <c r="G26" s="1"/>
      <c r="H26" s="33"/>
    </row>
    <row r="27" spans="1:12">
      <c r="A27" s="30" t="s">
        <v>300</v>
      </c>
      <c r="B27" s="1"/>
      <c r="C27" s="1"/>
      <c r="D27" s="1"/>
      <c r="E27" s="1"/>
    </row>
    <row r="28" spans="1:12" s="37" customFormat="1" ht="12">
      <c r="A28" s="298" t="s">
        <v>63</v>
      </c>
      <c r="B28" s="298"/>
      <c r="C28" s="298"/>
      <c r="D28" s="298"/>
      <c r="E28" s="298"/>
      <c r="F28" s="55"/>
      <c r="G28" s="55"/>
      <c r="H28" s="298"/>
      <c r="I28" s="298"/>
      <c r="J28" s="298"/>
      <c r="K28" s="298"/>
      <c r="L28" s="298"/>
    </row>
    <row r="29" spans="1:12" s="31" customFormat="1" ht="12.75">
      <c r="A29" s="775" t="s">
        <v>64</v>
      </c>
      <c r="B29" s="776"/>
      <c r="C29" s="776"/>
      <c r="D29" s="777"/>
      <c r="E29" s="195">
        <v>2003</v>
      </c>
      <c r="F29" s="195">
        <v>2004</v>
      </c>
      <c r="G29" s="195">
        <v>2005</v>
      </c>
      <c r="H29" s="195">
        <v>2006</v>
      </c>
      <c r="I29" s="195">
        <v>2007</v>
      </c>
      <c r="J29" s="195">
        <v>2008</v>
      </c>
      <c r="K29" s="195">
        <v>2009</v>
      </c>
      <c r="L29" s="196">
        <v>2010</v>
      </c>
    </row>
    <row r="30" spans="1:12" s="31" customFormat="1" ht="12.75">
      <c r="A30" s="787" t="s">
        <v>65</v>
      </c>
      <c r="B30" s="788"/>
      <c r="C30" s="788"/>
      <c r="D30" s="789"/>
      <c r="E30" s="383">
        <v>26914.071600000003</v>
      </c>
      <c r="F30" s="383">
        <v>33115.031100000007</v>
      </c>
      <c r="G30" s="383">
        <v>35214.199999999997</v>
      </c>
      <c r="H30" s="383">
        <v>45698.206199999993</v>
      </c>
      <c r="I30" s="383">
        <v>63342.8</v>
      </c>
      <c r="J30" s="383">
        <v>90277.4</v>
      </c>
      <c r="K30" s="383">
        <v>93872</v>
      </c>
      <c r="L30" s="384">
        <v>86574.122811000008</v>
      </c>
    </row>
    <row r="31" spans="1:12" s="31" customFormat="1" ht="12.75">
      <c r="A31" s="784" t="s">
        <v>227</v>
      </c>
      <c r="B31" s="785"/>
      <c r="C31" s="785"/>
      <c r="D31" s="786"/>
      <c r="E31" s="16">
        <v>685.0575</v>
      </c>
      <c r="F31" s="16">
        <v>872.7165</v>
      </c>
      <c r="G31" s="16">
        <v>980.1</v>
      </c>
      <c r="H31" s="16">
        <v>1131.2208000000001</v>
      </c>
      <c r="I31" s="16">
        <v>1376.2</v>
      </c>
      <c r="J31" s="16">
        <v>1812</v>
      </c>
      <c r="K31" s="16">
        <v>1784.3</v>
      </c>
      <c r="L31" s="17">
        <v>1891.752641</v>
      </c>
    </row>
    <row r="32" spans="1:12" s="31" customFormat="1" ht="12.75">
      <c r="A32" s="784" t="s">
        <v>66</v>
      </c>
      <c r="B32" s="785"/>
      <c r="C32" s="785"/>
      <c r="D32" s="786"/>
      <c r="E32" s="16">
        <v>1087.1633999999999</v>
      </c>
      <c r="F32" s="16">
        <v>1266.2058999999999</v>
      </c>
      <c r="G32" s="16">
        <v>1257.5</v>
      </c>
      <c r="H32" s="16">
        <v>1292.0943</v>
      </c>
      <c r="I32" s="16">
        <v>1745.7</v>
      </c>
      <c r="J32" s="16">
        <v>2043.7</v>
      </c>
      <c r="K32" s="16">
        <v>2869.3</v>
      </c>
      <c r="L32" s="17">
        <v>2816.4591140000002</v>
      </c>
    </row>
    <row r="33" spans="1:12" s="31" customFormat="1" ht="12.75">
      <c r="A33" s="784" t="s">
        <v>67</v>
      </c>
      <c r="B33" s="785"/>
      <c r="C33" s="785"/>
      <c r="D33" s="786"/>
      <c r="E33" s="16">
        <v>102.0081</v>
      </c>
      <c r="F33" s="16">
        <v>157.76660000000001</v>
      </c>
      <c r="G33" s="16">
        <v>183</v>
      </c>
      <c r="H33" s="16">
        <v>236.9374</v>
      </c>
      <c r="I33" s="16">
        <v>210.9</v>
      </c>
      <c r="J33" s="16">
        <v>481</v>
      </c>
      <c r="K33" s="16">
        <v>268.10000000000002</v>
      </c>
      <c r="L33" s="17">
        <v>328.25320499999998</v>
      </c>
    </row>
    <row r="34" spans="1:12" s="31" customFormat="1" ht="12.75">
      <c r="A34" s="784" t="s">
        <v>68</v>
      </c>
      <c r="B34" s="785"/>
      <c r="C34" s="785"/>
      <c r="D34" s="786"/>
      <c r="E34" s="16">
        <v>568.58140000000003</v>
      </c>
      <c r="F34" s="16">
        <v>699.80799999999999</v>
      </c>
      <c r="G34" s="16">
        <v>812.3</v>
      </c>
      <c r="H34" s="16">
        <v>909.29340000000002</v>
      </c>
      <c r="I34" s="16">
        <v>1041.9000000000001</v>
      </c>
      <c r="J34" s="16">
        <v>1260.7</v>
      </c>
      <c r="K34" s="16">
        <v>1408.7</v>
      </c>
      <c r="L34" s="17">
        <v>1581.9159749999999</v>
      </c>
    </row>
    <row r="35" spans="1:12" s="31" customFormat="1" ht="12.75">
      <c r="A35" s="784" t="s">
        <v>69</v>
      </c>
      <c r="B35" s="785"/>
      <c r="C35" s="785"/>
      <c r="D35" s="786"/>
      <c r="E35" s="16">
        <v>262.05720000000002</v>
      </c>
      <c r="F35" s="16">
        <v>384.40859999999998</v>
      </c>
      <c r="G35" s="16">
        <v>537</v>
      </c>
      <c r="H35" s="16">
        <v>898.54160000000002</v>
      </c>
      <c r="I35" s="16">
        <v>1082.5999999999999</v>
      </c>
      <c r="J35" s="16">
        <v>1617.1</v>
      </c>
      <c r="K35" s="16">
        <v>1619.7</v>
      </c>
      <c r="L35" s="17">
        <v>2456.2825979999998</v>
      </c>
    </row>
    <row r="36" spans="1:12" s="31" customFormat="1" ht="12.75">
      <c r="A36" s="784" t="s">
        <v>70</v>
      </c>
      <c r="B36" s="785"/>
      <c r="C36" s="785"/>
      <c r="D36" s="786"/>
      <c r="E36" s="16">
        <v>1506.5436999999999</v>
      </c>
      <c r="F36" s="16">
        <v>2145.308</v>
      </c>
      <c r="G36" s="16">
        <v>2385.4</v>
      </c>
      <c r="H36" s="16">
        <v>2568.0937999999996</v>
      </c>
      <c r="I36" s="16">
        <v>3076.3</v>
      </c>
      <c r="J36" s="16">
        <v>3838.8</v>
      </c>
      <c r="K36" s="16">
        <v>3956.5</v>
      </c>
      <c r="L36" s="17">
        <v>4102.7179660000002</v>
      </c>
    </row>
    <row r="37" spans="1:12" s="31" customFormat="1" ht="12.75">
      <c r="A37" s="784" t="s">
        <v>71</v>
      </c>
      <c r="B37" s="785"/>
      <c r="C37" s="785"/>
      <c r="D37" s="786"/>
      <c r="E37" s="16">
        <v>1529.5573999999999</v>
      </c>
      <c r="F37" s="16">
        <v>2017.3361</v>
      </c>
      <c r="G37" s="16">
        <v>2279.9</v>
      </c>
      <c r="H37" s="16">
        <v>2943.1525000000001</v>
      </c>
      <c r="I37" s="16">
        <v>4007.5</v>
      </c>
      <c r="J37" s="16">
        <v>4589</v>
      </c>
      <c r="K37" s="16">
        <v>3865.5</v>
      </c>
      <c r="L37" s="17">
        <v>4303.7316639999999</v>
      </c>
    </row>
    <row r="38" spans="1:12" s="31" customFormat="1" ht="12.75">
      <c r="A38" s="784" t="s">
        <v>72</v>
      </c>
      <c r="B38" s="785"/>
      <c r="C38" s="785"/>
      <c r="D38" s="786"/>
      <c r="E38" s="16">
        <v>26.9267</v>
      </c>
      <c r="F38" s="16">
        <v>101.444</v>
      </c>
      <c r="G38" s="16">
        <v>106.9</v>
      </c>
      <c r="H38" s="16">
        <v>224.2602</v>
      </c>
      <c r="I38" s="16">
        <v>231.1</v>
      </c>
      <c r="J38" s="16">
        <v>65</v>
      </c>
      <c r="K38" s="16">
        <v>82.7</v>
      </c>
      <c r="L38" s="17">
        <v>70.100847999999999</v>
      </c>
    </row>
    <row r="39" spans="1:12" s="31" customFormat="1" ht="12.75">
      <c r="A39" s="784" t="s">
        <v>73</v>
      </c>
      <c r="B39" s="785"/>
      <c r="C39" s="785"/>
      <c r="D39" s="786"/>
      <c r="E39" s="16">
        <v>189.8254</v>
      </c>
      <c r="F39" s="16">
        <v>265.27959999999996</v>
      </c>
      <c r="G39" s="16">
        <v>388</v>
      </c>
      <c r="H39" s="16">
        <v>448.2928</v>
      </c>
      <c r="I39" s="16">
        <v>699</v>
      </c>
      <c r="J39" s="16">
        <v>865</v>
      </c>
      <c r="K39" s="16">
        <v>517</v>
      </c>
      <c r="L39" s="17">
        <v>492.13311399999998</v>
      </c>
    </row>
    <row r="40" spans="1:12" s="31" customFormat="1" ht="12.75">
      <c r="A40" s="784" t="s">
        <v>74</v>
      </c>
      <c r="B40" s="785"/>
      <c r="C40" s="785"/>
      <c r="D40" s="786"/>
      <c r="E40" s="16">
        <v>525.90830000000005</v>
      </c>
      <c r="F40" s="16">
        <v>605.96849999999995</v>
      </c>
      <c r="G40" s="16">
        <v>690.7</v>
      </c>
      <c r="H40" s="16">
        <v>761.34930000000008</v>
      </c>
      <c r="I40" s="16">
        <v>926.6</v>
      </c>
      <c r="J40" s="16">
        <v>1227</v>
      </c>
      <c r="K40" s="16">
        <v>1064</v>
      </c>
      <c r="L40" s="17">
        <v>1356.3169330000001</v>
      </c>
    </row>
    <row r="41" spans="1:12" s="31" customFormat="1" ht="12.75">
      <c r="A41" s="784" t="s">
        <v>75</v>
      </c>
      <c r="B41" s="785"/>
      <c r="C41" s="785"/>
      <c r="D41" s="786"/>
      <c r="E41" s="16">
        <v>485.6669</v>
      </c>
      <c r="F41" s="16">
        <v>682.8596</v>
      </c>
      <c r="G41" s="16">
        <v>661.5</v>
      </c>
      <c r="H41" s="16">
        <v>673.10440000000006</v>
      </c>
      <c r="I41" s="16">
        <v>812.6</v>
      </c>
      <c r="J41" s="16">
        <v>966</v>
      </c>
      <c r="K41" s="16">
        <v>973</v>
      </c>
      <c r="L41" s="17">
        <v>903.19698300000005</v>
      </c>
    </row>
    <row r="42" spans="1:12" s="31" customFormat="1" ht="12.75">
      <c r="A42" s="784" t="s">
        <v>76</v>
      </c>
      <c r="B42" s="785"/>
      <c r="C42" s="785"/>
      <c r="D42" s="786"/>
      <c r="E42" s="16">
        <v>47.168399999999998</v>
      </c>
      <c r="F42" s="16">
        <v>148.0874</v>
      </c>
      <c r="G42" s="16">
        <v>107.6</v>
      </c>
      <c r="H42" s="16">
        <v>83.703299999999999</v>
      </c>
      <c r="I42" s="16">
        <v>116.7</v>
      </c>
      <c r="J42" s="16">
        <v>139.9</v>
      </c>
      <c r="K42" s="16">
        <v>116.7</v>
      </c>
      <c r="L42" s="17">
        <v>118.149643</v>
      </c>
    </row>
    <row r="43" spans="1:12" s="31" customFormat="1" ht="12.75">
      <c r="A43" s="784" t="s">
        <v>77</v>
      </c>
      <c r="B43" s="785"/>
      <c r="C43" s="785"/>
      <c r="D43" s="786"/>
      <c r="E43" s="16">
        <v>701.37780000000009</v>
      </c>
      <c r="F43" s="16">
        <v>1029.3606</v>
      </c>
      <c r="G43" s="16">
        <v>909.2</v>
      </c>
      <c r="H43" s="16">
        <v>1093.2293999999999</v>
      </c>
      <c r="I43" s="16">
        <v>1568</v>
      </c>
      <c r="J43" s="16">
        <v>2446.6999999999998</v>
      </c>
      <c r="K43" s="16">
        <v>2640.5</v>
      </c>
      <c r="L43" s="17">
        <v>2001.958376</v>
      </c>
    </row>
    <row r="44" spans="1:12" s="31" customFormat="1" ht="12.75">
      <c r="A44" s="784" t="s">
        <v>228</v>
      </c>
      <c r="B44" s="785"/>
      <c r="C44" s="785"/>
      <c r="D44" s="786"/>
      <c r="E44" s="16">
        <v>63.357199999999999</v>
      </c>
      <c r="F44" s="16">
        <v>106.61930000000001</v>
      </c>
      <c r="G44" s="16">
        <v>106.9</v>
      </c>
      <c r="H44" s="16">
        <v>210.16320000000002</v>
      </c>
      <c r="I44" s="16">
        <v>201.2</v>
      </c>
      <c r="J44" s="16">
        <v>195.5</v>
      </c>
      <c r="K44" s="16">
        <v>413.1</v>
      </c>
      <c r="L44" s="17">
        <v>211.08288200000001</v>
      </c>
    </row>
    <row r="45" spans="1:12" s="31" customFormat="1" ht="12.75">
      <c r="A45" s="784" t="s">
        <v>78</v>
      </c>
      <c r="B45" s="785"/>
      <c r="C45" s="785"/>
      <c r="D45" s="786"/>
      <c r="E45" s="16">
        <v>4779.0240999999996</v>
      </c>
      <c r="F45" s="16">
        <v>5062.5860000000002</v>
      </c>
      <c r="G45" s="16">
        <v>5428.6</v>
      </c>
      <c r="H45" s="16">
        <v>8299.6597000000002</v>
      </c>
      <c r="I45" s="16">
        <v>10801</v>
      </c>
      <c r="J45" s="16">
        <v>18574.599999999999</v>
      </c>
      <c r="K45" s="16">
        <v>14997.7</v>
      </c>
      <c r="L45" s="17">
        <v>15780.297654</v>
      </c>
    </row>
    <row r="46" spans="1:12" s="31" customFormat="1" ht="12.75">
      <c r="A46" s="784" t="s">
        <v>79</v>
      </c>
      <c r="B46" s="785"/>
      <c r="C46" s="785"/>
      <c r="D46" s="786"/>
      <c r="E46" s="16">
        <v>7692.6922000000004</v>
      </c>
      <c r="F46" s="16">
        <v>9764.1026000000002</v>
      </c>
      <c r="G46" s="16">
        <v>9133.2999999999993</v>
      </c>
      <c r="H46" s="16">
        <v>12689.722400000001</v>
      </c>
      <c r="I46" s="16">
        <v>20298.599999999999</v>
      </c>
      <c r="J46" s="16">
        <v>27167.599999999999</v>
      </c>
      <c r="K46" s="16">
        <v>30584.7</v>
      </c>
      <c r="L46" s="17">
        <v>24553.533385999999</v>
      </c>
    </row>
    <row r="47" spans="1:12" s="31" customFormat="1" ht="12.75">
      <c r="A47" s="784" t="s">
        <v>80</v>
      </c>
      <c r="B47" s="785"/>
      <c r="C47" s="785"/>
      <c r="D47" s="786"/>
      <c r="E47" s="16">
        <v>5584.2194</v>
      </c>
      <c r="F47" s="16">
        <v>6280.6090999999997</v>
      </c>
      <c r="G47" s="16">
        <v>7647.7</v>
      </c>
      <c r="H47" s="16">
        <v>8580.2561999999998</v>
      </c>
      <c r="I47" s="16">
        <v>12158.5</v>
      </c>
      <c r="J47" s="16">
        <v>20398.099999999999</v>
      </c>
      <c r="K47" s="16">
        <v>23024.5</v>
      </c>
      <c r="L47" s="17">
        <v>20751.440618000001</v>
      </c>
    </row>
    <row r="48" spans="1:12" s="31" customFormat="1" ht="12.75">
      <c r="A48" s="784" t="s">
        <v>81</v>
      </c>
      <c r="B48" s="785"/>
      <c r="C48" s="785"/>
      <c r="D48" s="786"/>
      <c r="E48" s="16">
        <v>567.50440000000003</v>
      </c>
      <c r="F48" s="16">
        <v>873.44530000000009</v>
      </c>
      <c r="G48" s="16">
        <v>780.2</v>
      </c>
      <c r="H48" s="16">
        <v>1089.1261999999999</v>
      </c>
      <c r="I48" s="16">
        <v>1267.3</v>
      </c>
      <c r="J48" s="16">
        <v>1523.1</v>
      </c>
      <c r="K48" s="16">
        <v>2069.1</v>
      </c>
      <c r="L48" s="17">
        <v>1680.962311</v>
      </c>
    </row>
    <row r="49" spans="1:12" s="31" customFormat="1" ht="12.75">
      <c r="A49" s="784" t="s">
        <v>82</v>
      </c>
      <c r="B49" s="785"/>
      <c r="C49" s="785"/>
      <c r="D49" s="786"/>
      <c r="E49" s="16">
        <v>20.236599999999999</v>
      </c>
      <c r="F49" s="16">
        <v>268.30129999999997</v>
      </c>
      <c r="G49" s="16">
        <v>375.9</v>
      </c>
      <c r="H49" s="16">
        <v>1107.1159</v>
      </c>
      <c r="I49" s="16">
        <v>1035.2</v>
      </c>
      <c r="J49" s="16">
        <v>75.8</v>
      </c>
      <c r="K49" s="16">
        <v>231.4</v>
      </c>
      <c r="L49" s="17">
        <v>370.75095599999997</v>
      </c>
    </row>
    <row r="50" spans="1:12" s="31" customFormat="1" ht="12.75">
      <c r="A50" s="784" t="s">
        <v>83</v>
      </c>
      <c r="B50" s="785"/>
      <c r="C50" s="785"/>
      <c r="D50" s="786"/>
      <c r="E50" s="16">
        <v>395.48109999999997</v>
      </c>
      <c r="F50" s="16">
        <v>371.96449999999999</v>
      </c>
      <c r="G50" s="16">
        <v>435.1</v>
      </c>
      <c r="H50" s="16">
        <v>452.91590000000002</v>
      </c>
      <c r="I50" s="16">
        <v>660.7</v>
      </c>
      <c r="J50" s="16">
        <v>853</v>
      </c>
      <c r="K50" s="16">
        <v>971.2</v>
      </c>
      <c r="L50" s="17">
        <v>725.04208800000004</v>
      </c>
    </row>
    <row r="51" spans="1:12" s="31" customFormat="1" ht="12.75">
      <c r="A51" s="790" t="s">
        <v>301</v>
      </c>
      <c r="B51" s="791"/>
      <c r="C51" s="791"/>
      <c r="D51" s="792"/>
      <c r="E51" s="82">
        <v>93.714399999999998</v>
      </c>
      <c r="F51" s="82">
        <v>10.8536</v>
      </c>
      <c r="G51" s="82">
        <v>7.8</v>
      </c>
      <c r="H51" s="82">
        <v>5.9734999999999996</v>
      </c>
      <c r="I51" s="82">
        <v>25.2</v>
      </c>
      <c r="J51" s="82">
        <v>137.69999999999999</v>
      </c>
      <c r="K51" s="82">
        <v>413.7</v>
      </c>
      <c r="L51" s="385">
        <v>78.043856000000005</v>
      </c>
    </row>
    <row r="52" spans="1:12">
      <c r="A52" s="335" t="s">
        <v>84</v>
      </c>
      <c r="B52" s="293"/>
      <c r="C52" s="293"/>
      <c r="D52" s="293"/>
      <c r="E52" s="15"/>
    </row>
    <row r="53" spans="1:12" ht="15" customHeight="1">
      <c r="A53" s="116" t="s">
        <v>313</v>
      </c>
      <c r="B53" s="34"/>
      <c r="C53" s="34"/>
      <c r="D53" s="34"/>
      <c r="E53" s="34"/>
      <c r="F53" s="34"/>
      <c r="G53" s="34"/>
      <c r="H53" s="34"/>
    </row>
    <row r="55" spans="1:12" s="12" customFormat="1">
      <c r="A55" s="388" t="s">
        <v>377</v>
      </c>
      <c r="B55" s="388"/>
      <c r="C55" s="388"/>
      <c r="D55" s="388"/>
      <c r="E55" s="388"/>
      <c r="F55" s="704"/>
      <c r="G55" s="704"/>
      <c r="H55" s="8"/>
      <c r="I55" s="8"/>
      <c r="J55" s="8"/>
      <c r="K55" s="8"/>
      <c r="L55" s="8"/>
    </row>
    <row r="56" spans="1:12" s="37" customFormat="1" ht="12">
      <c r="A56" s="393" t="s">
        <v>63</v>
      </c>
      <c r="B56" s="298"/>
      <c r="C56" s="298"/>
      <c r="D56" s="298"/>
      <c r="E56" s="298"/>
      <c r="F56" s="55"/>
      <c r="G56" s="55"/>
      <c r="H56" s="298"/>
      <c r="I56" s="298"/>
      <c r="J56" s="298"/>
      <c r="K56" s="298"/>
      <c r="L56" s="298"/>
    </row>
    <row r="57" spans="1:12" s="31" customFormat="1" ht="12.75">
      <c r="A57" s="775" t="s">
        <v>64</v>
      </c>
      <c r="B57" s="776"/>
      <c r="C57" s="776"/>
      <c r="D57" s="777"/>
      <c r="E57" s="394">
        <v>1995</v>
      </c>
      <c r="F57" s="394">
        <v>1996</v>
      </c>
      <c r="G57" s="394">
        <v>1997</v>
      </c>
      <c r="H57" s="394">
        <v>1998</v>
      </c>
      <c r="I57" s="394">
        <v>1999</v>
      </c>
      <c r="J57" s="195">
        <v>2000</v>
      </c>
      <c r="K57" s="195">
        <v>2001</v>
      </c>
      <c r="L57" s="196">
        <v>2002</v>
      </c>
    </row>
    <row r="58" spans="1:12" s="31" customFormat="1" ht="12.75">
      <c r="A58" s="793" t="s">
        <v>65</v>
      </c>
      <c r="B58" s="794"/>
      <c r="C58" s="794"/>
      <c r="D58" s="795"/>
      <c r="E58" s="383">
        <v>335</v>
      </c>
      <c r="F58" s="383">
        <v>670</v>
      </c>
      <c r="G58" s="383">
        <v>595</v>
      </c>
      <c r="H58" s="383">
        <v>975</v>
      </c>
      <c r="I58" s="383">
        <v>638</v>
      </c>
      <c r="J58" s="383">
        <v>982</v>
      </c>
      <c r="K58" s="383">
        <v>919</v>
      </c>
      <c r="L58" s="384">
        <v>983</v>
      </c>
    </row>
    <row r="59" spans="1:12" s="31" customFormat="1" ht="12.75">
      <c r="A59" s="772" t="s">
        <v>227</v>
      </c>
      <c r="B59" s="773"/>
      <c r="C59" s="773"/>
      <c r="D59" s="774"/>
      <c r="E59" s="16">
        <v>2</v>
      </c>
      <c r="F59" s="16">
        <v>0</v>
      </c>
      <c r="G59" s="16">
        <v>1</v>
      </c>
      <c r="H59" s="16">
        <v>5</v>
      </c>
      <c r="I59" s="16">
        <v>1</v>
      </c>
      <c r="J59" s="16">
        <v>3</v>
      </c>
      <c r="K59" s="16">
        <v>3</v>
      </c>
      <c r="L59" s="17">
        <v>36</v>
      </c>
    </row>
    <row r="60" spans="1:12" s="31" customFormat="1" ht="12.75">
      <c r="A60" s="772" t="s">
        <v>66</v>
      </c>
      <c r="B60" s="773"/>
      <c r="C60" s="773"/>
      <c r="D60" s="774"/>
      <c r="E60" s="16">
        <v>9</v>
      </c>
      <c r="F60" s="16">
        <v>13</v>
      </c>
      <c r="G60" s="16">
        <v>13</v>
      </c>
      <c r="H60" s="16">
        <v>9</v>
      </c>
      <c r="I60" s="16">
        <v>15</v>
      </c>
      <c r="J60" s="16">
        <v>14</v>
      </c>
      <c r="K60" s="16">
        <v>24</v>
      </c>
      <c r="L60" s="17">
        <v>20</v>
      </c>
    </row>
    <row r="61" spans="1:12" s="31" customFormat="1" ht="12.75">
      <c r="A61" s="772" t="s">
        <v>67</v>
      </c>
      <c r="B61" s="773"/>
      <c r="C61" s="773"/>
      <c r="D61" s="774"/>
      <c r="E61" s="16">
        <v>1</v>
      </c>
      <c r="F61" s="16" t="s">
        <v>4</v>
      </c>
      <c r="G61" s="16" t="s">
        <v>4</v>
      </c>
      <c r="H61" s="16">
        <v>20</v>
      </c>
      <c r="I61" s="16">
        <v>56</v>
      </c>
      <c r="J61" s="16">
        <v>52</v>
      </c>
      <c r="K61" s="16">
        <v>14</v>
      </c>
      <c r="L61" s="17">
        <v>23</v>
      </c>
    </row>
    <row r="62" spans="1:12" s="31" customFormat="1" ht="12.75">
      <c r="A62" s="772" t="s">
        <v>68</v>
      </c>
      <c r="B62" s="773"/>
      <c r="C62" s="773"/>
      <c r="D62" s="774"/>
      <c r="E62" s="16">
        <v>95</v>
      </c>
      <c r="F62" s="16">
        <v>95</v>
      </c>
      <c r="G62" s="16">
        <v>104</v>
      </c>
      <c r="H62" s="16">
        <v>131</v>
      </c>
      <c r="I62" s="16">
        <v>123</v>
      </c>
      <c r="J62" s="16">
        <v>97</v>
      </c>
      <c r="K62" s="16">
        <v>44</v>
      </c>
      <c r="L62" s="17">
        <v>19</v>
      </c>
    </row>
    <row r="63" spans="1:12" s="31" customFormat="1" ht="12.75">
      <c r="A63" s="772" t="s">
        <v>69</v>
      </c>
      <c r="B63" s="773"/>
      <c r="C63" s="773"/>
      <c r="D63" s="774"/>
      <c r="E63" s="16">
        <v>35</v>
      </c>
      <c r="F63" s="16">
        <v>28</v>
      </c>
      <c r="G63" s="16">
        <v>59</v>
      </c>
      <c r="H63" s="16">
        <v>42</v>
      </c>
      <c r="I63" s="16">
        <v>43</v>
      </c>
      <c r="J63" s="16">
        <v>44</v>
      </c>
      <c r="K63" s="16">
        <v>57</v>
      </c>
      <c r="L63" s="17">
        <v>39</v>
      </c>
    </row>
    <row r="64" spans="1:12" s="31" customFormat="1" ht="12.75">
      <c r="A64" s="772" t="s">
        <v>70</v>
      </c>
      <c r="B64" s="773"/>
      <c r="C64" s="773"/>
      <c r="D64" s="774"/>
      <c r="E64" s="16">
        <v>19</v>
      </c>
      <c r="F64" s="16">
        <v>18</v>
      </c>
      <c r="G64" s="16">
        <v>7</v>
      </c>
      <c r="H64" s="16">
        <v>13</v>
      </c>
      <c r="I64" s="16">
        <v>14</v>
      </c>
      <c r="J64" s="16">
        <v>21</v>
      </c>
      <c r="K64" s="16">
        <v>33</v>
      </c>
      <c r="L64" s="17">
        <v>41</v>
      </c>
    </row>
    <row r="65" spans="1:12" s="31" customFormat="1" ht="12.75">
      <c r="A65" s="772" t="s">
        <v>71</v>
      </c>
      <c r="B65" s="773"/>
      <c r="C65" s="773"/>
      <c r="D65" s="774"/>
      <c r="E65" s="16">
        <v>23</v>
      </c>
      <c r="F65" s="16">
        <v>27</v>
      </c>
      <c r="G65" s="16">
        <v>32</v>
      </c>
      <c r="H65" s="16">
        <v>31</v>
      </c>
      <c r="I65" s="16">
        <v>26</v>
      </c>
      <c r="J65" s="16">
        <v>79</v>
      </c>
      <c r="K65" s="16">
        <v>62</v>
      </c>
      <c r="L65" s="17">
        <v>407</v>
      </c>
    </row>
    <row r="66" spans="1:12" s="31" customFormat="1" ht="12.75">
      <c r="A66" s="772" t="s">
        <v>72</v>
      </c>
      <c r="B66" s="773"/>
      <c r="C66" s="773"/>
      <c r="D66" s="774"/>
      <c r="E66" s="16">
        <v>3</v>
      </c>
      <c r="F66" s="16">
        <v>3</v>
      </c>
      <c r="G66" s="16">
        <v>3</v>
      </c>
      <c r="H66" s="16">
        <v>1</v>
      </c>
      <c r="I66" s="16">
        <v>2</v>
      </c>
      <c r="J66" s="16">
        <v>1</v>
      </c>
      <c r="K66" s="16">
        <v>0</v>
      </c>
      <c r="L66" s="17">
        <v>1</v>
      </c>
    </row>
    <row r="67" spans="1:12" s="31" customFormat="1" ht="12.75">
      <c r="A67" s="772" t="s">
        <v>73</v>
      </c>
      <c r="B67" s="773"/>
      <c r="C67" s="773"/>
      <c r="D67" s="774"/>
      <c r="E67" s="16">
        <v>0</v>
      </c>
      <c r="F67" s="16">
        <v>1</v>
      </c>
      <c r="G67" s="16">
        <v>1</v>
      </c>
      <c r="H67" s="16">
        <v>0</v>
      </c>
      <c r="I67" s="16">
        <v>0</v>
      </c>
      <c r="J67" s="16">
        <v>0</v>
      </c>
      <c r="K67" s="16">
        <v>1</v>
      </c>
      <c r="L67" s="17">
        <v>2</v>
      </c>
    </row>
    <row r="68" spans="1:12" s="31" customFormat="1" ht="12.75">
      <c r="A68" s="772" t="s">
        <v>74</v>
      </c>
      <c r="B68" s="773"/>
      <c r="C68" s="773"/>
      <c r="D68" s="774"/>
      <c r="E68" s="16">
        <v>6</v>
      </c>
      <c r="F68" s="16">
        <v>2</v>
      </c>
      <c r="G68" s="16">
        <v>10</v>
      </c>
      <c r="H68" s="16">
        <v>5</v>
      </c>
      <c r="I68" s="16">
        <v>8</v>
      </c>
      <c r="J68" s="16">
        <v>12</v>
      </c>
      <c r="K68" s="16">
        <v>17</v>
      </c>
      <c r="L68" s="17">
        <v>47</v>
      </c>
    </row>
    <row r="69" spans="1:12" s="31" customFormat="1" ht="12.75">
      <c r="A69" s="772" t="s">
        <v>75</v>
      </c>
      <c r="B69" s="773"/>
      <c r="C69" s="773"/>
      <c r="D69" s="774"/>
      <c r="E69" s="16">
        <v>10</v>
      </c>
      <c r="F69" s="16">
        <v>6</v>
      </c>
      <c r="G69" s="16">
        <v>4</v>
      </c>
      <c r="H69" s="16">
        <v>9</v>
      </c>
      <c r="I69" s="16">
        <v>13</v>
      </c>
      <c r="J69" s="16">
        <v>16</v>
      </c>
      <c r="K69" s="16">
        <v>11</v>
      </c>
      <c r="L69" s="17">
        <v>17</v>
      </c>
    </row>
    <row r="70" spans="1:12" s="31" customFormat="1" ht="12.75">
      <c r="A70" s="772" t="s">
        <v>76</v>
      </c>
      <c r="B70" s="773"/>
      <c r="C70" s="773"/>
      <c r="D70" s="774"/>
      <c r="E70" s="16" t="s">
        <v>4</v>
      </c>
      <c r="F70" s="16" t="s">
        <v>4</v>
      </c>
      <c r="G70" s="16">
        <v>0</v>
      </c>
      <c r="H70" s="16" t="s">
        <v>4</v>
      </c>
      <c r="I70" s="16">
        <v>0</v>
      </c>
      <c r="J70" s="16">
        <v>0</v>
      </c>
      <c r="K70" s="16">
        <v>0</v>
      </c>
      <c r="L70" s="17">
        <v>0</v>
      </c>
    </row>
    <row r="71" spans="1:12" s="31" customFormat="1" ht="12.75">
      <c r="A71" s="772" t="s">
        <v>77</v>
      </c>
      <c r="B71" s="773"/>
      <c r="C71" s="773"/>
      <c r="D71" s="774"/>
      <c r="E71" s="16">
        <v>2</v>
      </c>
      <c r="F71" s="16">
        <v>3</v>
      </c>
      <c r="G71" s="16">
        <v>6</v>
      </c>
      <c r="H71" s="16">
        <v>5</v>
      </c>
      <c r="I71" s="16">
        <v>2</v>
      </c>
      <c r="J71" s="16">
        <v>6</v>
      </c>
      <c r="K71" s="16">
        <v>11</v>
      </c>
      <c r="L71" s="17">
        <v>14</v>
      </c>
    </row>
    <row r="72" spans="1:12" s="31" customFormat="1" ht="12.75">
      <c r="A72" s="772" t="s">
        <v>228</v>
      </c>
      <c r="B72" s="773"/>
      <c r="C72" s="773"/>
      <c r="D72" s="774"/>
      <c r="E72" s="16" t="s">
        <v>4</v>
      </c>
      <c r="F72" s="16">
        <v>1</v>
      </c>
      <c r="G72" s="16">
        <v>2</v>
      </c>
      <c r="H72" s="16">
        <v>1</v>
      </c>
      <c r="I72" s="16" t="s">
        <v>4</v>
      </c>
      <c r="J72" s="16">
        <v>1</v>
      </c>
      <c r="K72" s="16">
        <v>1</v>
      </c>
      <c r="L72" s="17">
        <v>0</v>
      </c>
    </row>
    <row r="73" spans="1:12" s="31" customFormat="1" ht="12.75">
      <c r="A73" s="772" t="s">
        <v>78</v>
      </c>
      <c r="B73" s="773"/>
      <c r="C73" s="773"/>
      <c r="D73" s="774"/>
      <c r="E73" s="16">
        <v>50</v>
      </c>
      <c r="F73" s="16">
        <v>50</v>
      </c>
      <c r="G73" s="16">
        <v>150</v>
      </c>
      <c r="H73" s="16">
        <v>394</v>
      </c>
      <c r="I73" s="16">
        <v>152</v>
      </c>
      <c r="J73" s="16">
        <v>165</v>
      </c>
      <c r="K73" s="16">
        <v>177</v>
      </c>
      <c r="L73" s="17">
        <v>224</v>
      </c>
    </row>
    <row r="74" spans="1:12" s="31" customFormat="1" ht="12.75">
      <c r="A74" s="772" t="s">
        <v>79</v>
      </c>
      <c r="B74" s="773"/>
      <c r="C74" s="773"/>
      <c r="D74" s="774"/>
      <c r="E74" s="16">
        <v>27</v>
      </c>
      <c r="F74" s="16">
        <v>110</v>
      </c>
      <c r="G74" s="16">
        <v>186</v>
      </c>
      <c r="H74" s="16">
        <v>142</v>
      </c>
      <c r="I74" s="16">
        <v>103</v>
      </c>
      <c r="J74" s="16">
        <v>276</v>
      </c>
      <c r="K74" s="16">
        <v>175</v>
      </c>
      <c r="L74" s="17">
        <v>62</v>
      </c>
    </row>
    <row r="75" spans="1:12" s="31" customFormat="1" ht="12.75">
      <c r="A75" s="772" t="s">
        <v>80</v>
      </c>
      <c r="B75" s="773"/>
      <c r="C75" s="773"/>
      <c r="D75" s="774"/>
      <c r="E75" s="16">
        <v>51</v>
      </c>
      <c r="F75" s="16">
        <v>305</v>
      </c>
      <c r="G75" s="16">
        <v>11</v>
      </c>
      <c r="H75" s="16">
        <v>146</v>
      </c>
      <c r="I75" s="16">
        <v>50</v>
      </c>
      <c r="J75" s="16">
        <v>172</v>
      </c>
      <c r="K75" s="16">
        <v>233</v>
      </c>
      <c r="L75" s="17">
        <v>15</v>
      </c>
    </row>
    <row r="76" spans="1:12" s="31" customFormat="1" ht="12.75">
      <c r="A76" s="772" t="s">
        <v>81</v>
      </c>
      <c r="B76" s="773"/>
      <c r="C76" s="773"/>
      <c r="D76" s="774"/>
      <c r="E76" s="16">
        <v>0</v>
      </c>
      <c r="F76" s="16" t="s">
        <v>4</v>
      </c>
      <c r="G76" s="16">
        <v>0</v>
      </c>
      <c r="H76" s="16">
        <v>1</v>
      </c>
      <c r="I76" s="16">
        <v>0</v>
      </c>
      <c r="J76" s="16">
        <v>1</v>
      </c>
      <c r="K76" s="16">
        <v>3</v>
      </c>
      <c r="L76" s="17">
        <v>7</v>
      </c>
    </row>
    <row r="77" spans="1:12" s="31" customFormat="1" ht="12.75">
      <c r="A77" s="772" t="s">
        <v>82</v>
      </c>
      <c r="B77" s="773"/>
      <c r="C77" s="773"/>
      <c r="D77" s="774"/>
      <c r="E77" s="16" t="s">
        <v>4</v>
      </c>
      <c r="F77" s="16" t="s">
        <v>4</v>
      </c>
      <c r="G77" s="16">
        <v>0</v>
      </c>
      <c r="H77" s="16" t="s">
        <v>4</v>
      </c>
      <c r="I77" s="16" t="s">
        <v>4</v>
      </c>
      <c r="J77" s="16" t="s">
        <v>4</v>
      </c>
      <c r="K77" s="16" t="s">
        <v>4</v>
      </c>
      <c r="L77" s="17">
        <v>0</v>
      </c>
    </row>
    <row r="78" spans="1:12" s="31" customFormat="1" ht="12.75">
      <c r="A78" s="772" t="s">
        <v>83</v>
      </c>
      <c r="B78" s="773"/>
      <c r="C78" s="773"/>
      <c r="D78" s="774"/>
      <c r="E78" s="16">
        <v>0</v>
      </c>
      <c r="F78" s="16">
        <v>1</v>
      </c>
      <c r="G78" s="16">
        <v>1</v>
      </c>
      <c r="H78" s="16">
        <v>2</v>
      </c>
      <c r="I78" s="16">
        <v>1</v>
      </c>
      <c r="J78" s="16">
        <v>2</v>
      </c>
      <c r="K78" s="16">
        <v>49</v>
      </c>
      <c r="L78" s="17">
        <v>5</v>
      </c>
    </row>
    <row r="79" spans="1:12" s="31" customFormat="1" ht="12.75">
      <c r="A79" s="781" t="s">
        <v>301</v>
      </c>
      <c r="B79" s="782"/>
      <c r="C79" s="782"/>
      <c r="D79" s="783"/>
      <c r="E79" s="82">
        <v>1</v>
      </c>
      <c r="F79" s="82">
        <v>6</v>
      </c>
      <c r="G79" s="82">
        <v>5</v>
      </c>
      <c r="H79" s="82">
        <v>16</v>
      </c>
      <c r="I79" s="82">
        <v>27</v>
      </c>
      <c r="J79" s="82">
        <v>21</v>
      </c>
      <c r="K79" s="82">
        <v>3</v>
      </c>
      <c r="L79" s="385">
        <v>4</v>
      </c>
    </row>
    <row r="80" spans="1:12">
      <c r="A80" s="35"/>
      <c r="E80" s="32"/>
      <c r="F80" s="32"/>
      <c r="G80" s="32"/>
      <c r="H80" s="32"/>
    </row>
    <row r="81" spans="1:12" s="14" customFormat="1">
      <c r="A81" s="701" t="s">
        <v>378</v>
      </c>
      <c r="B81" s="702"/>
      <c r="C81" s="702"/>
      <c r="D81" s="703"/>
      <c r="E81" s="701"/>
      <c r="F81" s="701"/>
      <c r="G81" s="701"/>
      <c r="H81" s="701"/>
      <c r="I81" s="701"/>
      <c r="J81" s="701"/>
      <c r="K81" s="701"/>
      <c r="L81" s="701"/>
    </row>
    <row r="82" spans="1:12" s="37" customFormat="1" ht="12">
      <c r="A82" s="393" t="s">
        <v>63</v>
      </c>
      <c r="B82" s="298"/>
      <c r="C82" s="298"/>
      <c r="D82" s="298"/>
      <c r="E82" s="298"/>
      <c r="F82" s="55"/>
      <c r="G82" s="55"/>
      <c r="H82" s="298"/>
      <c r="I82" s="298"/>
      <c r="J82" s="298"/>
      <c r="K82" s="298"/>
      <c r="L82" s="298"/>
    </row>
    <row r="83" spans="1:12" s="31" customFormat="1" ht="12.75">
      <c r="A83" s="775" t="s">
        <v>64</v>
      </c>
      <c r="B83" s="776"/>
      <c r="C83" s="776"/>
      <c r="D83" s="777"/>
      <c r="E83" s="195">
        <v>2003</v>
      </c>
      <c r="F83" s="195">
        <v>2004</v>
      </c>
      <c r="G83" s="195">
        <v>2005</v>
      </c>
      <c r="H83" s="195">
        <v>2006</v>
      </c>
      <c r="I83" s="195">
        <v>2007</v>
      </c>
      <c r="J83" s="195">
        <v>2008</v>
      </c>
      <c r="K83" s="195">
        <v>2009</v>
      </c>
      <c r="L83" s="196">
        <v>2010</v>
      </c>
    </row>
    <row r="84" spans="1:12" s="31" customFormat="1" ht="12.75">
      <c r="A84" s="793" t="s">
        <v>65</v>
      </c>
      <c r="B84" s="794"/>
      <c r="C84" s="794"/>
      <c r="D84" s="795"/>
      <c r="E84" s="383">
        <v>1870</v>
      </c>
      <c r="F84" s="383">
        <v>2653</v>
      </c>
      <c r="G84" s="383">
        <v>3186</v>
      </c>
      <c r="H84" s="383">
        <v>4587</v>
      </c>
      <c r="I84" s="383">
        <v>5805</v>
      </c>
      <c r="J84" s="383">
        <v>6252</v>
      </c>
      <c r="K84" s="383">
        <v>9501</v>
      </c>
      <c r="L84" s="395">
        <v>11611</v>
      </c>
    </row>
    <row r="85" spans="1:12" s="31" customFormat="1" ht="12.75">
      <c r="A85" s="772" t="s">
        <v>227</v>
      </c>
      <c r="B85" s="773"/>
      <c r="C85" s="773"/>
      <c r="D85" s="774"/>
      <c r="E85" s="16">
        <v>45</v>
      </c>
      <c r="F85" s="16">
        <v>54</v>
      </c>
      <c r="G85" s="16">
        <v>49</v>
      </c>
      <c r="H85" s="16">
        <v>84</v>
      </c>
      <c r="I85" s="16">
        <v>74</v>
      </c>
      <c r="J85" s="16">
        <v>98</v>
      </c>
      <c r="K85" s="16">
        <v>108</v>
      </c>
      <c r="L85" s="396">
        <v>112.3</v>
      </c>
    </row>
    <row r="86" spans="1:12" s="31" customFormat="1" ht="12.75">
      <c r="A86" s="772" t="s">
        <v>66</v>
      </c>
      <c r="B86" s="773"/>
      <c r="C86" s="773"/>
      <c r="D86" s="774"/>
      <c r="E86" s="16">
        <v>21</v>
      </c>
      <c r="F86" s="16">
        <v>28</v>
      </c>
      <c r="G86" s="16">
        <v>34</v>
      </c>
      <c r="H86" s="16">
        <v>31</v>
      </c>
      <c r="I86" s="16">
        <v>58</v>
      </c>
      <c r="J86" s="16">
        <v>61</v>
      </c>
      <c r="K86" s="16">
        <v>38</v>
      </c>
      <c r="L86" s="396">
        <v>60</v>
      </c>
    </row>
    <row r="87" spans="1:12" s="31" customFormat="1" ht="12.75">
      <c r="A87" s="772" t="s">
        <v>67</v>
      </c>
      <c r="B87" s="773"/>
      <c r="C87" s="773"/>
      <c r="D87" s="774"/>
      <c r="E87" s="16">
        <v>70</v>
      </c>
      <c r="F87" s="16">
        <v>129</v>
      </c>
      <c r="G87" s="16">
        <v>126</v>
      </c>
      <c r="H87" s="16">
        <v>130</v>
      </c>
      <c r="I87" s="16">
        <v>158</v>
      </c>
      <c r="J87" s="16">
        <v>243</v>
      </c>
      <c r="K87" s="16">
        <v>108</v>
      </c>
      <c r="L87" s="396">
        <v>154</v>
      </c>
    </row>
    <row r="88" spans="1:12" s="31" customFormat="1" ht="12.75">
      <c r="A88" s="772" t="s">
        <v>68</v>
      </c>
      <c r="B88" s="773"/>
      <c r="C88" s="773"/>
      <c r="D88" s="774"/>
      <c r="E88" s="16">
        <v>35</v>
      </c>
      <c r="F88" s="16">
        <v>36</v>
      </c>
      <c r="G88" s="16">
        <v>48</v>
      </c>
      <c r="H88" s="16">
        <v>60</v>
      </c>
      <c r="I88" s="16">
        <v>111</v>
      </c>
      <c r="J88" s="16">
        <v>132</v>
      </c>
      <c r="K88" s="16">
        <v>143</v>
      </c>
      <c r="L88" s="396">
        <v>181.1</v>
      </c>
    </row>
    <row r="89" spans="1:12" s="31" customFormat="1" ht="12.75">
      <c r="A89" s="772" t="s">
        <v>69</v>
      </c>
      <c r="B89" s="773"/>
      <c r="C89" s="773"/>
      <c r="D89" s="774"/>
      <c r="E89" s="16">
        <v>26</v>
      </c>
      <c r="F89" s="16">
        <v>25</v>
      </c>
      <c r="G89" s="16">
        <v>68</v>
      </c>
      <c r="H89" s="16">
        <v>69</v>
      </c>
      <c r="I89" s="16">
        <v>108</v>
      </c>
      <c r="J89" s="16">
        <v>91</v>
      </c>
      <c r="K89" s="16">
        <v>44</v>
      </c>
      <c r="L89" s="396">
        <v>35.9</v>
      </c>
    </row>
    <row r="90" spans="1:12" s="31" customFormat="1" ht="12.75">
      <c r="A90" s="772" t="s">
        <v>70</v>
      </c>
      <c r="B90" s="773"/>
      <c r="C90" s="773"/>
      <c r="D90" s="774"/>
      <c r="E90" s="16">
        <v>47</v>
      </c>
      <c r="F90" s="16">
        <v>60</v>
      </c>
      <c r="G90" s="16">
        <v>142</v>
      </c>
      <c r="H90" s="16">
        <v>124</v>
      </c>
      <c r="I90" s="16">
        <v>151</v>
      </c>
      <c r="J90" s="16">
        <v>193</v>
      </c>
      <c r="K90" s="16">
        <v>238</v>
      </c>
      <c r="L90" s="396">
        <v>508.9</v>
      </c>
    </row>
    <row r="91" spans="1:12" s="31" customFormat="1" ht="12.75">
      <c r="A91" s="772" t="s">
        <v>71</v>
      </c>
      <c r="B91" s="773"/>
      <c r="C91" s="773"/>
      <c r="D91" s="774"/>
      <c r="E91" s="16">
        <v>788</v>
      </c>
      <c r="F91" s="16">
        <v>1594</v>
      </c>
      <c r="G91" s="16">
        <v>1875</v>
      </c>
      <c r="H91" s="16">
        <v>2105</v>
      </c>
      <c r="I91" s="16">
        <v>2718</v>
      </c>
      <c r="J91" s="16">
        <v>3372</v>
      </c>
      <c r="K91" s="16">
        <v>2506</v>
      </c>
      <c r="L91" s="396">
        <v>2147.8000000000002</v>
      </c>
    </row>
    <row r="92" spans="1:12" s="31" customFormat="1" ht="12.75">
      <c r="A92" s="772" t="s">
        <v>72</v>
      </c>
      <c r="B92" s="773"/>
      <c r="C92" s="773"/>
      <c r="D92" s="774"/>
      <c r="E92" s="16">
        <v>2</v>
      </c>
      <c r="F92" s="16">
        <v>7</v>
      </c>
      <c r="G92" s="16">
        <v>9</v>
      </c>
      <c r="H92" s="16">
        <v>7</v>
      </c>
      <c r="I92" s="16">
        <v>12</v>
      </c>
      <c r="J92" s="16">
        <v>5</v>
      </c>
      <c r="K92" s="16">
        <v>1</v>
      </c>
      <c r="L92" s="397">
        <v>1.4</v>
      </c>
    </row>
    <row r="93" spans="1:12" s="31" customFormat="1" ht="12.75">
      <c r="A93" s="772" t="s">
        <v>73</v>
      </c>
      <c r="B93" s="773"/>
      <c r="C93" s="773"/>
      <c r="D93" s="774"/>
      <c r="E93" s="16">
        <v>1</v>
      </c>
      <c r="F93" s="16">
        <v>2</v>
      </c>
      <c r="G93" s="16">
        <v>40</v>
      </c>
      <c r="H93" s="16">
        <v>17</v>
      </c>
      <c r="I93" s="16">
        <v>38</v>
      </c>
      <c r="J93" s="16">
        <v>5</v>
      </c>
      <c r="K93" s="16">
        <v>4</v>
      </c>
      <c r="L93" s="396">
        <v>11.5</v>
      </c>
    </row>
    <row r="94" spans="1:12" s="31" customFormat="1" ht="12.75">
      <c r="A94" s="772" t="s">
        <v>74</v>
      </c>
      <c r="B94" s="773"/>
      <c r="C94" s="773"/>
      <c r="D94" s="774"/>
      <c r="E94" s="16">
        <v>88</v>
      </c>
      <c r="F94" s="16">
        <v>109</v>
      </c>
      <c r="G94" s="16">
        <v>115</v>
      </c>
      <c r="H94" s="16">
        <v>139</v>
      </c>
      <c r="I94" s="16">
        <v>200</v>
      </c>
      <c r="J94" s="16">
        <v>256</v>
      </c>
      <c r="K94" s="16">
        <v>218</v>
      </c>
      <c r="L94" s="396">
        <v>184.1</v>
      </c>
    </row>
    <row r="95" spans="1:12" s="31" customFormat="1" ht="12.75">
      <c r="A95" s="772" t="s">
        <v>75</v>
      </c>
      <c r="B95" s="773"/>
      <c r="C95" s="773"/>
      <c r="D95" s="774"/>
      <c r="E95" s="16">
        <v>21</v>
      </c>
      <c r="F95" s="16">
        <v>47</v>
      </c>
      <c r="G95" s="16">
        <v>39</v>
      </c>
      <c r="H95" s="16">
        <v>47</v>
      </c>
      <c r="I95" s="16">
        <v>73</v>
      </c>
      <c r="J95" s="16">
        <v>84</v>
      </c>
      <c r="K95" s="16">
        <v>33</v>
      </c>
      <c r="L95" s="396">
        <v>70</v>
      </c>
    </row>
    <row r="96" spans="1:12" s="31" customFormat="1" ht="12.75">
      <c r="A96" s="772" t="s">
        <v>76</v>
      </c>
      <c r="B96" s="773"/>
      <c r="C96" s="773"/>
      <c r="D96" s="774"/>
      <c r="E96" s="16">
        <v>0</v>
      </c>
      <c r="F96" s="16">
        <v>1</v>
      </c>
      <c r="G96" s="16">
        <v>0</v>
      </c>
      <c r="H96" s="16">
        <v>2</v>
      </c>
      <c r="I96" s="16">
        <v>2</v>
      </c>
      <c r="J96" s="16">
        <v>6</v>
      </c>
      <c r="K96" s="16">
        <v>6</v>
      </c>
      <c r="L96" s="396">
        <v>9.1</v>
      </c>
    </row>
    <row r="97" spans="1:12" s="31" customFormat="1" ht="12.75">
      <c r="A97" s="772" t="s">
        <v>77</v>
      </c>
      <c r="B97" s="773"/>
      <c r="C97" s="773"/>
      <c r="D97" s="774"/>
      <c r="E97" s="16">
        <v>16</v>
      </c>
      <c r="F97" s="16">
        <v>22</v>
      </c>
      <c r="G97" s="16">
        <v>76</v>
      </c>
      <c r="H97" s="16">
        <v>136</v>
      </c>
      <c r="I97" s="16">
        <v>262</v>
      </c>
      <c r="J97" s="16">
        <v>297</v>
      </c>
      <c r="K97" s="16">
        <v>270</v>
      </c>
      <c r="L97" s="396">
        <v>399</v>
      </c>
    </row>
    <row r="98" spans="1:12" s="31" customFormat="1" ht="12.75">
      <c r="A98" s="772" t="s">
        <v>228</v>
      </c>
      <c r="B98" s="773"/>
      <c r="C98" s="773"/>
      <c r="D98" s="774"/>
      <c r="E98" s="16">
        <v>0</v>
      </c>
      <c r="F98" s="16">
        <v>1</v>
      </c>
      <c r="G98" s="16">
        <v>4</v>
      </c>
      <c r="H98" s="16">
        <v>8</v>
      </c>
      <c r="I98" s="16">
        <v>8</v>
      </c>
      <c r="J98" s="16">
        <v>30</v>
      </c>
      <c r="K98" s="16">
        <v>5</v>
      </c>
      <c r="L98" s="396">
        <v>11</v>
      </c>
    </row>
    <row r="99" spans="1:12" s="31" customFormat="1" ht="12.75">
      <c r="A99" s="772" t="s">
        <v>302</v>
      </c>
      <c r="B99" s="773"/>
      <c r="C99" s="773"/>
      <c r="D99" s="774"/>
      <c r="E99" s="16">
        <v>304</v>
      </c>
      <c r="F99" s="16">
        <v>256</v>
      </c>
      <c r="G99" s="16">
        <v>229</v>
      </c>
      <c r="H99" s="16">
        <v>351</v>
      </c>
      <c r="I99" s="16">
        <v>754</v>
      </c>
      <c r="J99" s="16">
        <v>716</v>
      </c>
      <c r="K99" s="16">
        <v>1188</v>
      </c>
      <c r="L99" s="396">
        <v>1414.3</v>
      </c>
    </row>
    <row r="100" spans="1:12" s="31" customFormat="1" ht="12.75">
      <c r="A100" s="772" t="s">
        <v>79</v>
      </c>
      <c r="B100" s="773"/>
      <c r="C100" s="773"/>
      <c r="D100" s="774"/>
      <c r="E100" s="16">
        <v>89</v>
      </c>
      <c r="F100" s="16">
        <v>140</v>
      </c>
      <c r="G100" s="16">
        <v>261</v>
      </c>
      <c r="H100" s="16">
        <v>689</v>
      </c>
      <c r="I100" s="16">
        <v>558</v>
      </c>
      <c r="J100" s="16">
        <v>506</v>
      </c>
      <c r="K100" s="16">
        <v>704</v>
      </c>
      <c r="L100" s="396">
        <v>553.4</v>
      </c>
    </row>
    <row r="101" spans="1:12" s="31" customFormat="1" ht="12.75">
      <c r="A101" s="772" t="s">
        <v>303</v>
      </c>
      <c r="B101" s="773"/>
      <c r="C101" s="773"/>
      <c r="D101" s="774"/>
      <c r="E101" s="16">
        <v>292</v>
      </c>
      <c r="F101" s="16">
        <v>109</v>
      </c>
      <c r="G101" s="16">
        <v>40</v>
      </c>
      <c r="H101" s="16">
        <v>563</v>
      </c>
      <c r="I101" s="16">
        <v>450</v>
      </c>
      <c r="J101" s="16">
        <v>80</v>
      </c>
      <c r="K101" s="16">
        <v>3814</v>
      </c>
      <c r="L101" s="396">
        <v>5699.4</v>
      </c>
    </row>
    <row r="102" spans="1:12" s="31" customFormat="1" ht="12.75">
      <c r="A102" s="772" t="s">
        <v>81</v>
      </c>
      <c r="B102" s="773"/>
      <c r="C102" s="773"/>
      <c r="D102" s="774"/>
      <c r="E102" s="16">
        <v>17</v>
      </c>
      <c r="F102" s="16">
        <v>17</v>
      </c>
      <c r="G102" s="16">
        <v>11</v>
      </c>
      <c r="H102" s="16">
        <v>6</v>
      </c>
      <c r="I102" s="16">
        <v>37</v>
      </c>
      <c r="J102" s="16">
        <v>47</v>
      </c>
      <c r="K102" s="16">
        <v>45</v>
      </c>
      <c r="L102" s="396">
        <v>8.3000000000000007</v>
      </c>
    </row>
    <row r="103" spans="1:12" s="31" customFormat="1" ht="12.75">
      <c r="A103" s="772" t="s">
        <v>82</v>
      </c>
      <c r="B103" s="773"/>
      <c r="C103" s="773"/>
      <c r="D103" s="774"/>
      <c r="E103" s="16">
        <v>1</v>
      </c>
      <c r="F103" s="16">
        <v>1</v>
      </c>
      <c r="G103" s="16">
        <v>1</v>
      </c>
      <c r="H103" s="16">
        <v>0</v>
      </c>
      <c r="I103" s="16">
        <v>21</v>
      </c>
      <c r="J103" s="16">
        <v>17</v>
      </c>
      <c r="K103" s="16">
        <v>4</v>
      </c>
      <c r="L103" s="396">
        <v>36.1</v>
      </c>
    </row>
    <row r="104" spans="1:12" s="31" customFormat="1" ht="12.75">
      <c r="A104" s="772" t="s">
        <v>83</v>
      </c>
      <c r="B104" s="773"/>
      <c r="C104" s="773"/>
      <c r="D104" s="774"/>
      <c r="E104" s="16">
        <v>4</v>
      </c>
      <c r="F104" s="16">
        <v>15</v>
      </c>
      <c r="G104" s="16">
        <v>21</v>
      </c>
      <c r="H104" s="16">
        <v>18</v>
      </c>
      <c r="I104" s="16">
        <v>12</v>
      </c>
      <c r="J104" s="16">
        <v>13</v>
      </c>
      <c r="K104" s="16">
        <v>23</v>
      </c>
      <c r="L104" s="396">
        <v>10</v>
      </c>
    </row>
    <row r="105" spans="1:12" s="31" customFormat="1" ht="12.75">
      <c r="A105" s="781" t="s">
        <v>301</v>
      </c>
      <c r="B105" s="782"/>
      <c r="C105" s="782"/>
      <c r="D105" s="783"/>
      <c r="E105" s="82">
        <v>3</v>
      </c>
      <c r="F105" s="82">
        <v>0</v>
      </c>
      <c r="G105" s="82">
        <v>0</v>
      </c>
      <c r="H105" s="82">
        <v>0</v>
      </c>
      <c r="I105" s="82">
        <v>0</v>
      </c>
      <c r="J105" s="82">
        <v>1</v>
      </c>
      <c r="K105" s="82">
        <v>1</v>
      </c>
      <c r="L105" s="398">
        <v>1.6</v>
      </c>
    </row>
    <row r="106" spans="1:12" ht="10.5" customHeight="1">
      <c r="A106" s="335" t="s">
        <v>84</v>
      </c>
      <c r="B106" s="293"/>
      <c r="C106" s="293"/>
      <c r="D106" s="293"/>
      <c r="E106" s="15"/>
    </row>
    <row r="107" spans="1:12" ht="14.25" customHeight="1">
      <c r="A107" s="36" t="s">
        <v>122</v>
      </c>
      <c r="B107" s="1"/>
      <c r="C107" s="1"/>
      <c r="D107" s="1"/>
      <c r="E107" s="1"/>
    </row>
    <row r="108" spans="1:12" ht="12" customHeight="1">
      <c r="A108" s="298" t="s">
        <v>309</v>
      </c>
      <c r="B108" s="298"/>
      <c r="C108" s="298"/>
      <c r="D108" s="298"/>
      <c r="E108" s="298"/>
      <c r="F108" s="55"/>
      <c r="G108" s="55"/>
      <c r="H108" s="298"/>
    </row>
    <row r="109" spans="1:12" s="37" customFormat="1" ht="12">
      <c r="A109" s="298" t="s">
        <v>310</v>
      </c>
      <c r="B109" s="298"/>
      <c r="C109" s="298"/>
      <c r="D109" s="298"/>
      <c r="E109" s="298"/>
      <c r="F109" s="55"/>
      <c r="G109" s="55"/>
      <c r="H109" s="298"/>
      <c r="I109" s="298"/>
      <c r="J109" s="298"/>
      <c r="K109" s="298"/>
      <c r="L109" s="298"/>
    </row>
    <row r="110" spans="1:12" s="37" customFormat="1" ht="12">
      <c r="A110" s="87" t="s">
        <v>311</v>
      </c>
      <c r="B110" s="87"/>
      <c r="C110" s="87"/>
      <c r="D110" s="87"/>
      <c r="E110" s="88"/>
      <c r="F110" s="390"/>
      <c r="G110" s="390"/>
      <c r="H110" s="56"/>
      <c r="I110" s="298"/>
      <c r="J110" s="298"/>
      <c r="K110" s="298"/>
      <c r="L110" s="298"/>
    </row>
    <row r="111" spans="1:12" s="37" customFormat="1" ht="12">
      <c r="A111" s="87" t="s">
        <v>312</v>
      </c>
      <c r="B111" s="87"/>
      <c r="C111" s="87"/>
      <c r="D111" s="87"/>
      <c r="E111" s="89"/>
      <c r="F111" s="390"/>
      <c r="G111" s="390"/>
      <c r="H111" s="56"/>
      <c r="I111" s="298"/>
      <c r="J111" s="298"/>
      <c r="K111" s="298"/>
      <c r="L111" s="298"/>
    </row>
    <row r="112" spans="1:12" s="37" customFormat="1" ht="12" customHeight="1">
      <c r="A112" s="796" t="s">
        <v>385</v>
      </c>
      <c r="B112" s="796"/>
      <c r="C112" s="796"/>
      <c r="D112" s="796"/>
      <c r="E112" s="796"/>
      <c r="F112" s="796"/>
      <c r="G112" s="796"/>
      <c r="H112" s="796"/>
      <c r="I112" s="796"/>
      <c r="J112" s="796"/>
      <c r="K112" s="796"/>
      <c r="L112" s="796"/>
    </row>
    <row r="113" spans="1:12" s="37" customFormat="1" ht="11.25" customHeight="1">
      <c r="A113" s="298"/>
      <c r="B113" s="298"/>
      <c r="C113" s="298"/>
      <c r="D113" s="298"/>
      <c r="E113" s="298"/>
      <c r="F113" s="298"/>
      <c r="G113" s="298"/>
      <c r="H113" s="298"/>
      <c r="I113" s="298"/>
      <c r="J113" s="298"/>
      <c r="K113" s="298"/>
      <c r="L113" s="298"/>
    </row>
    <row r="114" spans="1:12" s="37" customFormat="1" ht="15" customHeight="1">
      <c r="A114" s="38"/>
      <c r="B114" s="38"/>
      <c r="C114" s="38"/>
      <c r="D114" s="38"/>
      <c r="E114" s="38"/>
      <c r="F114" s="38"/>
      <c r="G114" s="38"/>
      <c r="H114" s="38"/>
      <c r="I114" s="298"/>
      <c r="J114" s="298"/>
      <c r="K114" s="298"/>
      <c r="L114" s="298"/>
    </row>
  </sheetData>
  <protectedRanges>
    <protectedRange sqref="L42:L51 L31:L38" name="Range1_6_1_1"/>
  </protectedRanges>
  <mergeCells count="93">
    <mergeCell ref="A112:L112"/>
    <mergeCell ref="A103:D103"/>
    <mergeCell ref="A104:D104"/>
    <mergeCell ref="A105:D105"/>
    <mergeCell ref="A97:D97"/>
    <mergeCell ref="A98:D98"/>
    <mergeCell ref="A99:D99"/>
    <mergeCell ref="A100:D100"/>
    <mergeCell ref="A101:D101"/>
    <mergeCell ref="A102:D102"/>
    <mergeCell ref="A96:D96"/>
    <mergeCell ref="A85:D85"/>
    <mergeCell ref="A86:D86"/>
    <mergeCell ref="A87:D87"/>
    <mergeCell ref="A88:D88"/>
    <mergeCell ref="A89:D89"/>
    <mergeCell ref="A90:D90"/>
    <mergeCell ref="A91:D91"/>
    <mergeCell ref="A92:D92"/>
    <mergeCell ref="A93:D93"/>
    <mergeCell ref="A94:D94"/>
    <mergeCell ref="A95:D95"/>
    <mergeCell ref="A84:D84"/>
    <mergeCell ref="A70:D70"/>
    <mergeCell ref="A71:D71"/>
    <mergeCell ref="A72:D72"/>
    <mergeCell ref="A73:D73"/>
    <mergeCell ref="A74:D74"/>
    <mergeCell ref="A75:D75"/>
    <mergeCell ref="A76:D76"/>
    <mergeCell ref="A77:D77"/>
    <mergeCell ref="A78:D78"/>
    <mergeCell ref="A79:D79"/>
    <mergeCell ref="A83:D83"/>
    <mergeCell ref="A69:D69"/>
    <mergeCell ref="A58:D58"/>
    <mergeCell ref="A59:D59"/>
    <mergeCell ref="A60:D60"/>
    <mergeCell ref="A61:D61"/>
    <mergeCell ref="A62:D62"/>
    <mergeCell ref="A63:D63"/>
    <mergeCell ref="A64:D64"/>
    <mergeCell ref="A65:D65"/>
    <mergeCell ref="A66:D66"/>
    <mergeCell ref="A67:D67"/>
    <mergeCell ref="A68:D68"/>
    <mergeCell ref="A57:D57"/>
    <mergeCell ref="A42:D42"/>
    <mergeCell ref="A43:D43"/>
    <mergeCell ref="A44:D44"/>
    <mergeCell ref="A45:D45"/>
    <mergeCell ref="A46:D46"/>
    <mergeCell ref="A47:D47"/>
    <mergeCell ref="A48:D48"/>
    <mergeCell ref="A49:D49"/>
    <mergeCell ref="A50:D50"/>
    <mergeCell ref="A51:D51"/>
    <mergeCell ref="A41:D41"/>
    <mergeCell ref="A30:D30"/>
    <mergeCell ref="A31:D31"/>
    <mergeCell ref="A32:D32"/>
    <mergeCell ref="A33:D33"/>
    <mergeCell ref="A34:D34"/>
    <mergeCell ref="A35:D35"/>
    <mergeCell ref="A36:D36"/>
    <mergeCell ref="A37:D37"/>
    <mergeCell ref="A38:D38"/>
    <mergeCell ref="A39:D39"/>
    <mergeCell ref="A40:D40"/>
    <mergeCell ref="A29:D29"/>
    <mergeCell ref="A15:D15"/>
    <mergeCell ref="A16:D16"/>
    <mergeCell ref="A17:D17"/>
    <mergeCell ref="A18:D18"/>
    <mergeCell ref="A19:D19"/>
    <mergeCell ref="A20:D20"/>
    <mergeCell ref="A21:D21"/>
    <mergeCell ref="A22:D22"/>
    <mergeCell ref="A23:D23"/>
    <mergeCell ref="A24:D24"/>
    <mergeCell ref="A25:D25"/>
    <mergeCell ref="A14:D14"/>
    <mergeCell ref="A3:D3"/>
    <mergeCell ref="A4:D4"/>
    <mergeCell ref="A5:D5"/>
    <mergeCell ref="A6:D6"/>
    <mergeCell ref="A7:D7"/>
    <mergeCell ref="A8:D8"/>
    <mergeCell ref="A9:D9"/>
    <mergeCell ref="A10:D10"/>
    <mergeCell ref="A11:D11"/>
    <mergeCell ref="A12:D12"/>
    <mergeCell ref="A13:D13"/>
  </mergeCells>
  <pageMargins left="0.7" right="0.16" top="0.28000000000000003" bottom="0.17" header="0.3" footer="7158278.8300000001"/>
  <pageSetup paperSize="9" scale="94" orientation="portrait" r:id="rId1"/>
  <rowBreaks count="1" manualBreakCount="1">
    <brk id="54"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165"/>
  <sheetViews>
    <sheetView view="pageBreakPreview" topLeftCell="A148" zoomScale="110" zoomScaleSheetLayoutView="110" workbookViewId="0">
      <selection activeCell="A35" sqref="A35"/>
    </sheetView>
  </sheetViews>
  <sheetFormatPr defaultRowHeight="15"/>
  <cols>
    <col min="1" max="1" width="10.7109375" style="1" customWidth="1"/>
    <col min="2" max="3" width="11.7109375" style="4" customWidth="1"/>
    <col min="4" max="7" width="11.7109375" style="386" customWidth="1"/>
    <col min="8" max="238" width="9.140625" style="7"/>
    <col min="239" max="239" width="11.140625" style="7" customWidth="1"/>
    <col min="240" max="240" width="12.5703125" style="7" customWidth="1"/>
    <col min="241" max="241" width="11.42578125" style="7" customWidth="1"/>
    <col min="242" max="242" width="10.5703125" style="7" customWidth="1"/>
    <col min="243" max="243" width="10.7109375" style="7" customWidth="1"/>
    <col min="244" max="244" width="8.5703125" style="7" customWidth="1"/>
    <col min="245" max="245" width="7" style="7" customWidth="1"/>
    <col min="246" max="246" width="6.7109375" style="7" customWidth="1"/>
    <col min="247" max="494" width="9.140625" style="7"/>
    <col min="495" max="495" width="11.140625" style="7" customWidth="1"/>
    <col min="496" max="496" width="12.5703125" style="7" customWidth="1"/>
    <col min="497" max="497" width="11.42578125" style="7" customWidth="1"/>
    <col min="498" max="498" width="10.5703125" style="7" customWidth="1"/>
    <col min="499" max="499" width="10.7109375" style="7" customWidth="1"/>
    <col min="500" max="500" width="8.5703125" style="7" customWidth="1"/>
    <col min="501" max="501" width="7" style="7" customWidth="1"/>
    <col min="502" max="502" width="6.7109375" style="7" customWidth="1"/>
    <col min="503" max="750" width="9.140625" style="7"/>
    <col min="751" max="751" width="11.140625" style="7" customWidth="1"/>
    <col min="752" max="752" width="12.5703125" style="7" customWidth="1"/>
    <col min="753" max="753" width="11.42578125" style="7" customWidth="1"/>
    <col min="754" max="754" width="10.5703125" style="7" customWidth="1"/>
    <col min="755" max="755" width="10.7109375" style="7" customWidth="1"/>
    <col min="756" max="756" width="8.5703125" style="7" customWidth="1"/>
    <col min="757" max="757" width="7" style="7" customWidth="1"/>
    <col min="758" max="758" width="6.7109375" style="7" customWidth="1"/>
    <col min="759" max="1006" width="9.140625" style="7"/>
    <col min="1007" max="1007" width="11.140625" style="7" customWidth="1"/>
    <col min="1008" max="1008" width="12.5703125" style="7" customWidth="1"/>
    <col min="1009" max="1009" width="11.42578125" style="7" customWidth="1"/>
    <col min="1010" max="1010" width="10.5703125" style="7" customWidth="1"/>
    <col min="1011" max="1011" width="10.7109375" style="7" customWidth="1"/>
    <col min="1012" max="1012" width="8.5703125" style="7" customWidth="1"/>
    <col min="1013" max="1013" width="7" style="7" customWidth="1"/>
    <col min="1014" max="1014" width="6.7109375" style="7" customWidth="1"/>
    <col min="1015" max="1262" width="9.140625" style="7"/>
    <col min="1263" max="1263" width="11.140625" style="7" customWidth="1"/>
    <col min="1264" max="1264" width="12.5703125" style="7" customWidth="1"/>
    <col min="1265" max="1265" width="11.42578125" style="7" customWidth="1"/>
    <col min="1266" max="1266" width="10.5703125" style="7" customWidth="1"/>
    <col min="1267" max="1267" width="10.7109375" style="7" customWidth="1"/>
    <col min="1268" max="1268" width="8.5703125" style="7" customWidth="1"/>
    <col min="1269" max="1269" width="7" style="7" customWidth="1"/>
    <col min="1270" max="1270" width="6.7109375" style="7" customWidth="1"/>
    <col min="1271" max="1518" width="9.140625" style="7"/>
    <col min="1519" max="1519" width="11.140625" style="7" customWidth="1"/>
    <col min="1520" max="1520" width="12.5703125" style="7" customWidth="1"/>
    <col min="1521" max="1521" width="11.42578125" style="7" customWidth="1"/>
    <col min="1522" max="1522" width="10.5703125" style="7" customWidth="1"/>
    <col min="1523" max="1523" width="10.7109375" style="7" customWidth="1"/>
    <col min="1524" max="1524" width="8.5703125" style="7" customWidth="1"/>
    <col min="1525" max="1525" width="7" style="7" customWidth="1"/>
    <col min="1526" max="1526" width="6.7109375" style="7" customWidth="1"/>
    <col min="1527" max="1774" width="9.140625" style="7"/>
    <col min="1775" max="1775" width="11.140625" style="7" customWidth="1"/>
    <col min="1776" max="1776" width="12.5703125" style="7" customWidth="1"/>
    <col min="1777" max="1777" width="11.42578125" style="7" customWidth="1"/>
    <col min="1778" max="1778" width="10.5703125" style="7" customWidth="1"/>
    <col min="1779" max="1779" width="10.7109375" style="7" customWidth="1"/>
    <col min="1780" max="1780" width="8.5703125" style="7" customWidth="1"/>
    <col min="1781" max="1781" width="7" style="7" customWidth="1"/>
    <col min="1782" max="1782" width="6.7109375" style="7" customWidth="1"/>
    <col min="1783" max="2030" width="9.140625" style="7"/>
    <col min="2031" max="2031" width="11.140625" style="7" customWidth="1"/>
    <col min="2032" max="2032" width="12.5703125" style="7" customWidth="1"/>
    <col min="2033" max="2033" width="11.42578125" style="7" customWidth="1"/>
    <col min="2034" max="2034" width="10.5703125" style="7" customWidth="1"/>
    <col min="2035" max="2035" width="10.7109375" style="7" customWidth="1"/>
    <col min="2036" max="2036" width="8.5703125" style="7" customWidth="1"/>
    <col min="2037" max="2037" width="7" style="7" customWidth="1"/>
    <col min="2038" max="2038" width="6.7109375" style="7" customWidth="1"/>
    <col min="2039" max="2286" width="9.140625" style="7"/>
    <col min="2287" max="2287" width="11.140625" style="7" customWidth="1"/>
    <col min="2288" max="2288" width="12.5703125" style="7" customWidth="1"/>
    <col min="2289" max="2289" width="11.42578125" style="7" customWidth="1"/>
    <col min="2290" max="2290" width="10.5703125" style="7" customWidth="1"/>
    <col min="2291" max="2291" width="10.7109375" style="7" customWidth="1"/>
    <col min="2292" max="2292" width="8.5703125" style="7" customWidth="1"/>
    <col min="2293" max="2293" width="7" style="7" customWidth="1"/>
    <col min="2294" max="2294" width="6.7109375" style="7" customWidth="1"/>
    <col min="2295" max="2542" width="9.140625" style="7"/>
    <col min="2543" max="2543" width="11.140625" style="7" customWidth="1"/>
    <col min="2544" max="2544" width="12.5703125" style="7" customWidth="1"/>
    <col min="2545" max="2545" width="11.42578125" style="7" customWidth="1"/>
    <col min="2546" max="2546" width="10.5703125" style="7" customWidth="1"/>
    <col min="2547" max="2547" width="10.7109375" style="7" customWidth="1"/>
    <col min="2548" max="2548" width="8.5703125" style="7" customWidth="1"/>
    <col min="2549" max="2549" width="7" style="7" customWidth="1"/>
    <col min="2550" max="2550" width="6.7109375" style="7" customWidth="1"/>
    <col min="2551" max="2798" width="9.140625" style="7"/>
    <col min="2799" max="2799" width="11.140625" style="7" customWidth="1"/>
    <col min="2800" max="2800" width="12.5703125" style="7" customWidth="1"/>
    <col min="2801" max="2801" width="11.42578125" style="7" customWidth="1"/>
    <col min="2802" max="2802" width="10.5703125" style="7" customWidth="1"/>
    <col min="2803" max="2803" width="10.7109375" style="7" customWidth="1"/>
    <col min="2804" max="2804" width="8.5703125" style="7" customWidth="1"/>
    <col min="2805" max="2805" width="7" style="7" customWidth="1"/>
    <col min="2806" max="2806" width="6.7109375" style="7" customWidth="1"/>
    <col min="2807" max="3054" width="9.140625" style="7"/>
    <col min="3055" max="3055" width="11.140625" style="7" customWidth="1"/>
    <col min="3056" max="3056" width="12.5703125" style="7" customWidth="1"/>
    <col min="3057" max="3057" width="11.42578125" style="7" customWidth="1"/>
    <col min="3058" max="3058" width="10.5703125" style="7" customWidth="1"/>
    <col min="3059" max="3059" width="10.7109375" style="7" customWidth="1"/>
    <col min="3060" max="3060" width="8.5703125" style="7" customWidth="1"/>
    <col min="3061" max="3061" width="7" style="7" customWidth="1"/>
    <col min="3062" max="3062" width="6.7109375" style="7" customWidth="1"/>
    <col min="3063" max="3310" width="9.140625" style="7"/>
    <col min="3311" max="3311" width="11.140625" style="7" customWidth="1"/>
    <col min="3312" max="3312" width="12.5703125" style="7" customWidth="1"/>
    <col min="3313" max="3313" width="11.42578125" style="7" customWidth="1"/>
    <col min="3314" max="3314" width="10.5703125" style="7" customWidth="1"/>
    <col min="3315" max="3315" width="10.7109375" style="7" customWidth="1"/>
    <col min="3316" max="3316" width="8.5703125" style="7" customWidth="1"/>
    <col min="3317" max="3317" width="7" style="7" customWidth="1"/>
    <col min="3318" max="3318" width="6.7109375" style="7" customWidth="1"/>
    <col min="3319" max="3566" width="9.140625" style="7"/>
    <col min="3567" max="3567" width="11.140625" style="7" customWidth="1"/>
    <col min="3568" max="3568" width="12.5703125" style="7" customWidth="1"/>
    <col min="3569" max="3569" width="11.42578125" style="7" customWidth="1"/>
    <col min="3570" max="3570" width="10.5703125" style="7" customWidth="1"/>
    <col min="3571" max="3571" width="10.7109375" style="7" customWidth="1"/>
    <col min="3572" max="3572" width="8.5703125" style="7" customWidth="1"/>
    <col min="3573" max="3573" width="7" style="7" customWidth="1"/>
    <col min="3574" max="3574" width="6.7109375" style="7" customWidth="1"/>
    <col min="3575" max="3822" width="9.140625" style="7"/>
    <col min="3823" max="3823" width="11.140625" style="7" customWidth="1"/>
    <col min="3824" max="3824" width="12.5703125" style="7" customWidth="1"/>
    <col min="3825" max="3825" width="11.42578125" style="7" customWidth="1"/>
    <col min="3826" max="3826" width="10.5703125" style="7" customWidth="1"/>
    <col min="3827" max="3827" width="10.7109375" style="7" customWidth="1"/>
    <col min="3828" max="3828" width="8.5703125" style="7" customWidth="1"/>
    <col min="3829" max="3829" width="7" style="7" customWidth="1"/>
    <col min="3830" max="3830" width="6.7109375" style="7" customWidth="1"/>
    <col min="3831" max="4078" width="9.140625" style="7"/>
    <col min="4079" max="4079" width="11.140625" style="7" customWidth="1"/>
    <col min="4080" max="4080" width="12.5703125" style="7" customWidth="1"/>
    <col min="4081" max="4081" width="11.42578125" style="7" customWidth="1"/>
    <col min="4082" max="4082" width="10.5703125" style="7" customWidth="1"/>
    <col min="4083" max="4083" width="10.7109375" style="7" customWidth="1"/>
    <col min="4084" max="4084" width="8.5703125" style="7" customWidth="1"/>
    <col min="4085" max="4085" width="7" style="7" customWidth="1"/>
    <col min="4086" max="4086" width="6.7109375" style="7" customWidth="1"/>
    <col min="4087" max="4334" width="9.140625" style="7"/>
    <col min="4335" max="4335" width="11.140625" style="7" customWidth="1"/>
    <col min="4336" max="4336" width="12.5703125" style="7" customWidth="1"/>
    <col min="4337" max="4337" width="11.42578125" style="7" customWidth="1"/>
    <col min="4338" max="4338" width="10.5703125" style="7" customWidth="1"/>
    <col min="4339" max="4339" width="10.7109375" style="7" customWidth="1"/>
    <col min="4340" max="4340" width="8.5703125" style="7" customWidth="1"/>
    <col min="4341" max="4341" width="7" style="7" customWidth="1"/>
    <col min="4342" max="4342" width="6.7109375" style="7" customWidth="1"/>
    <col min="4343" max="4590" width="9.140625" style="7"/>
    <col min="4591" max="4591" width="11.140625" style="7" customWidth="1"/>
    <col min="4592" max="4592" width="12.5703125" style="7" customWidth="1"/>
    <col min="4593" max="4593" width="11.42578125" style="7" customWidth="1"/>
    <col min="4594" max="4594" width="10.5703125" style="7" customWidth="1"/>
    <col min="4595" max="4595" width="10.7109375" style="7" customWidth="1"/>
    <col min="4596" max="4596" width="8.5703125" style="7" customWidth="1"/>
    <col min="4597" max="4597" width="7" style="7" customWidth="1"/>
    <col min="4598" max="4598" width="6.7109375" style="7" customWidth="1"/>
    <col min="4599" max="4846" width="9.140625" style="7"/>
    <col min="4847" max="4847" width="11.140625" style="7" customWidth="1"/>
    <col min="4848" max="4848" width="12.5703125" style="7" customWidth="1"/>
    <col min="4849" max="4849" width="11.42578125" style="7" customWidth="1"/>
    <col min="4850" max="4850" width="10.5703125" style="7" customWidth="1"/>
    <col min="4851" max="4851" width="10.7109375" style="7" customWidth="1"/>
    <col min="4852" max="4852" width="8.5703125" style="7" customWidth="1"/>
    <col min="4853" max="4853" width="7" style="7" customWidth="1"/>
    <col min="4854" max="4854" width="6.7109375" style="7" customWidth="1"/>
    <col min="4855" max="5102" width="9.140625" style="7"/>
    <col min="5103" max="5103" width="11.140625" style="7" customWidth="1"/>
    <col min="5104" max="5104" width="12.5703125" style="7" customWidth="1"/>
    <col min="5105" max="5105" width="11.42578125" style="7" customWidth="1"/>
    <col min="5106" max="5106" width="10.5703125" style="7" customWidth="1"/>
    <col min="5107" max="5107" width="10.7109375" style="7" customWidth="1"/>
    <col min="5108" max="5108" width="8.5703125" style="7" customWidth="1"/>
    <col min="5109" max="5109" width="7" style="7" customWidth="1"/>
    <col min="5110" max="5110" width="6.7109375" style="7" customWidth="1"/>
    <col min="5111" max="5358" width="9.140625" style="7"/>
    <col min="5359" max="5359" width="11.140625" style="7" customWidth="1"/>
    <col min="5360" max="5360" width="12.5703125" style="7" customWidth="1"/>
    <col min="5361" max="5361" width="11.42578125" style="7" customWidth="1"/>
    <col min="5362" max="5362" width="10.5703125" style="7" customWidth="1"/>
    <col min="5363" max="5363" width="10.7109375" style="7" customWidth="1"/>
    <col min="5364" max="5364" width="8.5703125" style="7" customWidth="1"/>
    <col min="5365" max="5365" width="7" style="7" customWidth="1"/>
    <col min="5366" max="5366" width="6.7109375" style="7" customWidth="1"/>
    <col min="5367" max="5614" width="9.140625" style="7"/>
    <col min="5615" max="5615" width="11.140625" style="7" customWidth="1"/>
    <col min="5616" max="5616" width="12.5703125" style="7" customWidth="1"/>
    <col min="5617" max="5617" width="11.42578125" style="7" customWidth="1"/>
    <col min="5618" max="5618" width="10.5703125" style="7" customWidth="1"/>
    <col min="5619" max="5619" width="10.7109375" style="7" customWidth="1"/>
    <col min="5620" max="5620" width="8.5703125" style="7" customWidth="1"/>
    <col min="5621" max="5621" width="7" style="7" customWidth="1"/>
    <col min="5622" max="5622" width="6.7109375" style="7" customWidth="1"/>
    <col min="5623" max="5870" width="9.140625" style="7"/>
    <col min="5871" max="5871" width="11.140625" style="7" customWidth="1"/>
    <col min="5872" max="5872" width="12.5703125" style="7" customWidth="1"/>
    <col min="5873" max="5873" width="11.42578125" style="7" customWidth="1"/>
    <col min="5874" max="5874" width="10.5703125" style="7" customWidth="1"/>
    <col min="5875" max="5875" width="10.7109375" style="7" customWidth="1"/>
    <col min="5876" max="5876" width="8.5703125" style="7" customWidth="1"/>
    <col min="5877" max="5877" width="7" style="7" customWidth="1"/>
    <col min="5878" max="5878" width="6.7109375" style="7" customWidth="1"/>
    <col min="5879" max="6126" width="9.140625" style="7"/>
    <col min="6127" max="6127" width="11.140625" style="7" customWidth="1"/>
    <col min="6128" max="6128" width="12.5703125" style="7" customWidth="1"/>
    <col min="6129" max="6129" width="11.42578125" style="7" customWidth="1"/>
    <col min="6130" max="6130" width="10.5703125" style="7" customWidth="1"/>
    <col min="6131" max="6131" width="10.7109375" style="7" customWidth="1"/>
    <col min="6132" max="6132" width="8.5703125" style="7" customWidth="1"/>
    <col min="6133" max="6133" width="7" style="7" customWidth="1"/>
    <col min="6134" max="6134" width="6.7109375" style="7" customWidth="1"/>
    <col min="6135" max="6382" width="9.140625" style="7"/>
    <col min="6383" max="6383" width="11.140625" style="7" customWidth="1"/>
    <col min="6384" max="6384" width="12.5703125" style="7" customWidth="1"/>
    <col min="6385" max="6385" width="11.42578125" style="7" customWidth="1"/>
    <col min="6386" max="6386" width="10.5703125" style="7" customWidth="1"/>
    <col min="6387" max="6387" width="10.7109375" style="7" customWidth="1"/>
    <col min="6388" max="6388" width="8.5703125" style="7" customWidth="1"/>
    <col min="6389" max="6389" width="7" style="7" customWidth="1"/>
    <col min="6390" max="6390" width="6.7109375" style="7" customWidth="1"/>
    <col min="6391" max="6638" width="9.140625" style="7"/>
    <col min="6639" max="6639" width="11.140625" style="7" customWidth="1"/>
    <col min="6640" max="6640" width="12.5703125" style="7" customWidth="1"/>
    <col min="6641" max="6641" width="11.42578125" style="7" customWidth="1"/>
    <col min="6642" max="6642" width="10.5703125" style="7" customWidth="1"/>
    <col min="6643" max="6643" width="10.7109375" style="7" customWidth="1"/>
    <col min="6644" max="6644" width="8.5703125" style="7" customWidth="1"/>
    <col min="6645" max="6645" width="7" style="7" customWidth="1"/>
    <col min="6646" max="6646" width="6.7109375" style="7" customWidth="1"/>
    <col min="6647" max="6894" width="9.140625" style="7"/>
    <col min="6895" max="6895" width="11.140625" style="7" customWidth="1"/>
    <col min="6896" max="6896" width="12.5703125" style="7" customWidth="1"/>
    <col min="6897" max="6897" width="11.42578125" style="7" customWidth="1"/>
    <col min="6898" max="6898" width="10.5703125" style="7" customWidth="1"/>
    <col min="6899" max="6899" width="10.7109375" style="7" customWidth="1"/>
    <col min="6900" max="6900" width="8.5703125" style="7" customWidth="1"/>
    <col min="6901" max="6901" width="7" style="7" customWidth="1"/>
    <col min="6902" max="6902" width="6.7109375" style="7" customWidth="1"/>
    <col min="6903" max="7150" width="9.140625" style="7"/>
    <col min="7151" max="7151" width="11.140625" style="7" customWidth="1"/>
    <col min="7152" max="7152" width="12.5703125" style="7" customWidth="1"/>
    <col min="7153" max="7153" width="11.42578125" style="7" customWidth="1"/>
    <col min="7154" max="7154" width="10.5703125" style="7" customWidth="1"/>
    <col min="7155" max="7155" width="10.7109375" style="7" customWidth="1"/>
    <col min="7156" max="7156" width="8.5703125" style="7" customWidth="1"/>
    <col min="7157" max="7157" width="7" style="7" customWidth="1"/>
    <col min="7158" max="7158" width="6.7109375" style="7" customWidth="1"/>
    <col min="7159" max="7406" width="9.140625" style="7"/>
    <col min="7407" max="7407" width="11.140625" style="7" customWidth="1"/>
    <col min="7408" max="7408" width="12.5703125" style="7" customWidth="1"/>
    <col min="7409" max="7409" width="11.42578125" style="7" customWidth="1"/>
    <col min="7410" max="7410" width="10.5703125" style="7" customWidth="1"/>
    <col min="7411" max="7411" width="10.7109375" style="7" customWidth="1"/>
    <col min="7412" max="7412" width="8.5703125" style="7" customWidth="1"/>
    <col min="7413" max="7413" width="7" style="7" customWidth="1"/>
    <col min="7414" max="7414" width="6.7109375" style="7" customWidth="1"/>
    <col min="7415" max="7662" width="9.140625" style="7"/>
    <col min="7663" max="7663" width="11.140625" style="7" customWidth="1"/>
    <col min="7664" max="7664" width="12.5703125" style="7" customWidth="1"/>
    <col min="7665" max="7665" width="11.42578125" style="7" customWidth="1"/>
    <col min="7666" max="7666" width="10.5703125" style="7" customWidth="1"/>
    <col min="7667" max="7667" width="10.7109375" style="7" customWidth="1"/>
    <col min="7668" max="7668" width="8.5703125" style="7" customWidth="1"/>
    <col min="7669" max="7669" width="7" style="7" customWidth="1"/>
    <col min="7670" max="7670" width="6.7109375" style="7" customWidth="1"/>
    <col min="7671" max="7918" width="9.140625" style="7"/>
    <col min="7919" max="7919" width="11.140625" style="7" customWidth="1"/>
    <col min="7920" max="7920" width="12.5703125" style="7" customWidth="1"/>
    <col min="7921" max="7921" width="11.42578125" style="7" customWidth="1"/>
    <col min="7922" max="7922" width="10.5703125" style="7" customWidth="1"/>
    <col min="7923" max="7923" width="10.7109375" style="7" customWidth="1"/>
    <col min="7924" max="7924" width="8.5703125" style="7" customWidth="1"/>
    <col min="7925" max="7925" width="7" style="7" customWidth="1"/>
    <col min="7926" max="7926" width="6.7109375" style="7" customWidth="1"/>
    <col min="7927" max="8174" width="9.140625" style="7"/>
    <col min="8175" max="8175" width="11.140625" style="7" customWidth="1"/>
    <col min="8176" max="8176" width="12.5703125" style="7" customWidth="1"/>
    <col min="8177" max="8177" width="11.42578125" style="7" customWidth="1"/>
    <col min="8178" max="8178" width="10.5703125" style="7" customWidth="1"/>
    <col min="8179" max="8179" width="10.7109375" style="7" customWidth="1"/>
    <col min="8180" max="8180" width="8.5703125" style="7" customWidth="1"/>
    <col min="8181" max="8181" width="7" style="7" customWidth="1"/>
    <col min="8182" max="8182" width="6.7109375" style="7" customWidth="1"/>
    <col min="8183" max="8430" width="9.140625" style="7"/>
    <col min="8431" max="8431" width="11.140625" style="7" customWidth="1"/>
    <col min="8432" max="8432" width="12.5703125" style="7" customWidth="1"/>
    <col min="8433" max="8433" width="11.42578125" style="7" customWidth="1"/>
    <col min="8434" max="8434" width="10.5703125" style="7" customWidth="1"/>
    <col min="8435" max="8435" width="10.7109375" style="7" customWidth="1"/>
    <col min="8436" max="8436" width="8.5703125" style="7" customWidth="1"/>
    <col min="8437" max="8437" width="7" style="7" customWidth="1"/>
    <col min="8438" max="8438" width="6.7109375" style="7" customWidth="1"/>
    <col min="8439" max="8686" width="9.140625" style="7"/>
    <col min="8687" max="8687" width="11.140625" style="7" customWidth="1"/>
    <col min="8688" max="8688" width="12.5703125" style="7" customWidth="1"/>
    <col min="8689" max="8689" width="11.42578125" style="7" customWidth="1"/>
    <col min="8690" max="8690" width="10.5703125" style="7" customWidth="1"/>
    <col min="8691" max="8691" width="10.7109375" style="7" customWidth="1"/>
    <col min="8692" max="8692" width="8.5703125" style="7" customWidth="1"/>
    <col min="8693" max="8693" width="7" style="7" customWidth="1"/>
    <col min="8694" max="8694" width="6.7109375" style="7" customWidth="1"/>
    <col min="8695" max="8942" width="9.140625" style="7"/>
    <col min="8943" max="8943" width="11.140625" style="7" customWidth="1"/>
    <col min="8944" max="8944" width="12.5703125" style="7" customWidth="1"/>
    <col min="8945" max="8945" width="11.42578125" style="7" customWidth="1"/>
    <col min="8946" max="8946" width="10.5703125" style="7" customWidth="1"/>
    <col min="8947" max="8947" width="10.7109375" style="7" customWidth="1"/>
    <col min="8948" max="8948" width="8.5703125" style="7" customWidth="1"/>
    <col min="8949" max="8949" width="7" style="7" customWidth="1"/>
    <col min="8950" max="8950" width="6.7109375" style="7" customWidth="1"/>
    <col min="8951" max="9198" width="9.140625" style="7"/>
    <col min="9199" max="9199" width="11.140625" style="7" customWidth="1"/>
    <col min="9200" max="9200" width="12.5703125" style="7" customWidth="1"/>
    <col min="9201" max="9201" width="11.42578125" style="7" customWidth="1"/>
    <col min="9202" max="9202" width="10.5703125" style="7" customWidth="1"/>
    <col min="9203" max="9203" width="10.7109375" style="7" customWidth="1"/>
    <col min="9204" max="9204" width="8.5703125" style="7" customWidth="1"/>
    <col min="9205" max="9205" width="7" style="7" customWidth="1"/>
    <col min="9206" max="9206" width="6.7109375" style="7" customWidth="1"/>
    <col min="9207" max="9454" width="9.140625" style="7"/>
    <col min="9455" max="9455" width="11.140625" style="7" customWidth="1"/>
    <col min="9456" max="9456" width="12.5703125" style="7" customWidth="1"/>
    <col min="9457" max="9457" width="11.42578125" style="7" customWidth="1"/>
    <col min="9458" max="9458" width="10.5703125" style="7" customWidth="1"/>
    <col min="9459" max="9459" width="10.7109375" style="7" customWidth="1"/>
    <col min="9460" max="9460" width="8.5703125" style="7" customWidth="1"/>
    <col min="9461" max="9461" width="7" style="7" customWidth="1"/>
    <col min="9462" max="9462" width="6.7109375" style="7" customWidth="1"/>
    <col min="9463" max="9710" width="9.140625" style="7"/>
    <col min="9711" max="9711" width="11.140625" style="7" customWidth="1"/>
    <col min="9712" max="9712" width="12.5703125" style="7" customWidth="1"/>
    <col min="9713" max="9713" width="11.42578125" style="7" customWidth="1"/>
    <col min="9714" max="9714" width="10.5703125" style="7" customWidth="1"/>
    <col min="9715" max="9715" width="10.7109375" style="7" customWidth="1"/>
    <col min="9716" max="9716" width="8.5703125" style="7" customWidth="1"/>
    <col min="9717" max="9717" width="7" style="7" customWidth="1"/>
    <col min="9718" max="9718" width="6.7109375" style="7" customWidth="1"/>
    <col min="9719" max="9966" width="9.140625" style="7"/>
    <col min="9967" max="9967" width="11.140625" style="7" customWidth="1"/>
    <col min="9968" max="9968" width="12.5703125" style="7" customWidth="1"/>
    <col min="9969" max="9969" width="11.42578125" style="7" customWidth="1"/>
    <col min="9970" max="9970" width="10.5703125" style="7" customWidth="1"/>
    <col min="9971" max="9971" width="10.7109375" style="7" customWidth="1"/>
    <col min="9972" max="9972" width="8.5703125" style="7" customWidth="1"/>
    <col min="9973" max="9973" width="7" style="7" customWidth="1"/>
    <col min="9974" max="9974" width="6.7109375" style="7" customWidth="1"/>
    <col min="9975" max="10222" width="9.140625" style="7"/>
    <col min="10223" max="10223" width="11.140625" style="7" customWidth="1"/>
    <col min="10224" max="10224" width="12.5703125" style="7" customWidth="1"/>
    <col min="10225" max="10225" width="11.42578125" style="7" customWidth="1"/>
    <col min="10226" max="10226" width="10.5703125" style="7" customWidth="1"/>
    <col min="10227" max="10227" width="10.7109375" style="7" customWidth="1"/>
    <col min="10228" max="10228" width="8.5703125" style="7" customWidth="1"/>
    <col min="10229" max="10229" width="7" style="7" customWidth="1"/>
    <col min="10230" max="10230" width="6.7109375" style="7" customWidth="1"/>
    <col min="10231" max="10478" width="9.140625" style="7"/>
    <col min="10479" max="10479" width="11.140625" style="7" customWidth="1"/>
    <col min="10480" max="10480" width="12.5703125" style="7" customWidth="1"/>
    <col min="10481" max="10481" width="11.42578125" style="7" customWidth="1"/>
    <col min="10482" max="10482" width="10.5703125" style="7" customWidth="1"/>
    <col min="10483" max="10483" width="10.7109375" style="7" customWidth="1"/>
    <col min="10484" max="10484" width="8.5703125" style="7" customWidth="1"/>
    <col min="10485" max="10485" width="7" style="7" customWidth="1"/>
    <col min="10486" max="10486" width="6.7109375" style="7" customWidth="1"/>
    <col min="10487" max="10734" width="9.140625" style="7"/>
    <col min="10735" max="10735" width="11.140625" style="7" customWidth="1"/>
    <col min="10736" max="10736" width="12.5703125" style="7" customWidth="1"/>
    <col min="10737" max="10737" width="11.42578125" style="7" customWidth="1"/>
    <col min="10738" max="10738" width="10.5703125" style="7" customWidth="1"/>
    <col min="10739" max="10739" width="10.7109375" style="7" customWidth="1"/>
    <col min="10740" max="10740" width="8.5703125" style="7" customWidth="1"/>
    <col min="10741" max="10741" width="7" style="7" customWidth="1"/>
    <col min="10742" max="10742" width="6.7109375" style="7" customWidth="1"/>
    <col min="10743" max="10990" width="9.140625" style="7"/>
    <col min="10991" max="10991" width="11.140625" style="7" customWidth="1"/>
    <col min="10992" max="10992" width="12.5703125" style="7" customWidth="1"/>
    <col min="10993" max="10993" width="11.42578125" style="7" customWidth="1"/>
    <col min="10994" max="10994" width="10.5703125" style="7" customWidth="1"/>
    <col min="10995" max="10995" width="10.7109375" style="7" customWidth="1"/>
    <col min="10996" max="10996" width="8.5703125" style="7" customWidth="1"/>
    <col min="10997" max="10997" width="7" style="7" customWidth="1"/>
    <col min="10998" max="10998" width="6.7109375" style="7" customWidth="1"/>
    <col min="10999" max="11246" width="9.140625" style="7"/>
    <col min="11247" max="11247" width="11.140625" style="7" customWidth="1"/>
    <col min="11248" max="11248" width="12.5703125" style="7" customWidth="1"/>
    <col min="11249" max="11249" width="11.42578125" style="7" customWidth="1"/>
    <col min="11250" max="11250" width="10.5703125" style="7" customWidth="1"/>
    <col min="11251" max="11251" width="10.7109375" style="7" customWidth="1"/>
    <col min="11252" max="11252" width="8.5703125" style="7" customWidth="1"/>
    <col min="11253" max="11253" width="7" style="7" customWidth="1"/>
    <col min="11254" max="11254" width="6.7109375" style="7" customWidth="1"/>
    <col min="11255" max="11502" width="9.140625" style="7"/>
    <col min="11503" max="11503" width="11.140625" style="7" customWidth="1"/>
    <col min="11504" max="11504" width="12.5703125" style="7" customWidth="1"/>
    <col min="11505" max="11505" width="11.42578125" style="7" customWidth="1"/>
    <col min="11506" max="11506" width="10.5703125" style="7" customWidth="1"/>
    <col min="11507" max="11507" width="10.7109375" style="7" customWidth="1"/>
    <col min="11508" max="11508" width="8.5703125" style="7" customWidth="1"/>
    <col min="11509" max="11509" width="7" style="7" customWidth="1"/>
    <col min="11510" max="11510" width="6.7109375" style="7" customWidth="1"/>
    <col min="11511" max="11758" width="9.140625" style="7"/>
    <col min="11759" max="11759" width="11.140625" style="7" customWidth="1"/>
    <col min="11760" max="11760" width="12.5703125" style="7" customWidth="1"/>
    <col min="11761" max="11761" width="11.42578125" style="7" customWidth="1"/>
    <col min="11762" max="11762" width="10.5703125" style="7" customWidth="1"/>
    <col min="11763" max="11763" width="10.7109375" style="7" customWidth="1"/>
    <col min="11764" max="11764" width="8.5703125" style="7" customWidth="1"/>
    <col min="11765" max="11765" width="7" style="7" customWidth="1"/>
    <col min="11766" max="11766" width="6.7109375" style="7" customWidth="1"/>
    <col min="11767" max="12014" width="9.140625" style="7"/>
    <col min="12015" max="12015" width="11.140625" style="7" customWidth="1"/>
    <col min="12016" max="12016" width="12.5703125" style="7" customWidth="1"/>
    <col min="12017" max="12017" width="11.42578125" style="7" customWidth="1"/>
    <col min="12018" max="12018" width="10.5703125" style="7" customWidth="1"/>
    <col min="12019" max="12019" width="10.7109375" style="7" customWidth="1"/>
    <col min="12020" max="12020" width="8.5703125" style="7" customWidth="1"/>
    <col min="12021" max="12021" width="7" style="7" customWidth="1"/>
    <col min="12022" max="12022" width="6.7109375" style="7" customWidth="1"/>
    <col min="12023" max="12270" width="9.140625" style="7"/>
    <col min="12271" max="12271" width="11.140625" style="7" customWidth="1"/>
    <col min="12272" max="12272" width="12.5703125" style="7" customWidth="1"/>
    <col min="12273" max="12273" width="11.42578125" style="7" customWidth="1"/>
    <col min="12274" max="12274" width="10.5703125" style="7" customWidth="1"/>
    <col min="12275" max="12275" width="10.7109375" style="7" customWidth="1"/>
    <col min="12276" max="12276" width="8.5703125" style="7" customWidth="1"/>
    <col min="12277" max="12277" width="7" style="7" customWidth="1"/>
    <col min="12278" max="12278" width="6.7109375" style="7" customWidth="1"/>
    <col min="12279" max="12526" width="9.140625" style="7"/>
    <col min="12527" max="12527" width="11.140625" style="7" customWidth="1"/>
    <col min="12528" max="12528" width="12.5703125" style="7" customWidth="1"/>
    <col min="12529" max="12529" width="11.42578125" style="7" customWidth="1"/>
    <col min="12530" max="12530" width="10.5703125" style="7" customWidth="1"/>
    <col min="12531" max="12531" width="10.7109375" style="7" customWidth="1"/>
    <col min="12532" max="12532" width="8.5703125" style="7" customWidth="1"/>
    <col min="12533" max="12533" width="7" style="7" customWidth="1"/>
    <col min="12534" max="12534" width="6.7109375" style="7" customWidth="1"/>
    <col min="12535" max="12782" width="9.140625" style="7"/>
    <col min="12783" max="12783" width="11.140625" style="7" customWidth="1"/>
    <col min="12784" max="12784" width="12.5703125" style="7" customWidth="1"/>
    <col min="12785" max="12785" width="11.42578125" style="7" customWidth="1"/>
    <col min="12786" max="12786" width="10.5703125" style="7" customWidth="1"/>
    <col min="12787" max="12787" width="10.7109375" style="7" customWidth="1"/>
    <col min="12788" max="12788" width="8.5703125" style="7" customWidth="1"/>
    <col min="12789" max="12789" width="7" style="7" customWidth="1"/>
    <col min="12790" max="12790" width="6.7109375" style="7" customWidth="1"/>
    <col min="12791" max="13038" width="9.140625" style="7"/>
    <col min="13039" max="13039" width="11.140625" style="7" customWidth="1"/>
    <col min="13040" max="13040" width="12.5703125" style="7" customWidth="1"/>
    <col min="13041" max="13041" width="11.42578125" style="7" customWidth="1"/>
    <col min="13042" max="13042" width="10.5703125" style="7" customWidth="1"/>
    <col min="13043" max="13043" width="10.7109375" style="7" customWidth="1"/>
    <col min="13044" max="13044" width="8.5703125" style="7" customWidth="1"/>
    <col min="13045" max="13045" width="7" style="7" customWidth="1"/>
    <col min="13046" max="13046" width="6.7109375" style="7" customWidth="1"/>
    <col min="13047" max="13294" width="9.140625" style="7"/>
    <col min="13295" max="13295" width="11.140625" style="7" customWidth="1"/>
    <col min="13296" max="13296" width="12.5703125" style="7" customWidth="1"/>
    <col min="13297" max="13297" width="11.42578125" style="7" customWidth="1"/>
    <col min="13298" max="13298" width="10.5703125" style="7" customWidth="1"/>
    <col min="13299" max="13299" width="10.7109375" style="7" customWidth="1"/>
    <col min="13300" max="13300" width="8.5703125" style="7" customWidth="1"/>
    <col min="13301" max="13301" width="7" style="7" customWidth="1"/>
    <col min="13302" max="13302" width="6.7109375" style="7" customWidth="1"/>
    <col min="13303" max="13550" width="9.140625" style="7"/>
    <col min="13551" max="13551" width="11.140625" style="7" customWidth="1"/>
    <col min="13552" max="13552" width="12.5703125" style="7" customWidth="1"/>
    <col min="13553" max="13553" width="11.42578125" style="7" customWidth="1"/>
    <col min="13554" max="13554" width="10.5703125" style="7" customWidth="1"/>
    <col min="13555" max="13555" width="10.7109375" style="7" customWidth="1"/>
    <col min="13556" max="13556" width="8.5703125" style="7" customWidth="1"/>
    <col min="13557" max="13557" width="7" style="7" customWidth="1"/>
    <col min="13558" max="13558" width="6.7109375" style="7" customWidth="1"/>
    <col min="13559" max="13806" width="9.140625" style="7"/>
    <col min="13807" max="13807" width="11.140625" style="7" customWidth="1"/>
    <col min="13808" max="13808" width="12.5703125" style="7" customWidth="1"/>
    <col min="13809" max="13809" width="11.42578125" style="7" customWidth="1"/>
    <col min="13810" max="13810" width="10.5703125" style="7" customWidth="1"/>
    <col min="13811" max="13811" width="10.7109375" style="7" customWidth="1"/>
    <col min="13812" max="13812" width="8.5703125" style="7" customWidth="1"/>
    <col min="13813" max="13813" width="7" style="7" customWidth="1"/>
    <col min="13814" max="13814" width="6.7109375" style="7" customWidth="1"/>
    <col min="13815" max="14062" width="9.140625" style="7"/>
    <col min="14063" max="14063" width="11.140625" style="7" customWidth="1"/>
    <col min="14064" max="14064" width="12.5703125" style="7" customWidth="1"/>
    <col min="14065" max="14065" width="11.42578125" style="7" customWidth="1"/>
    <col min="14066" max="14066" width="10.5703125" style="7" customWidth="1"/>
    <col min="14067" max="14067" width="10.7109375" style="7" customWidth="1"/>
    <col min="14068" max="14068" width="8.5703125" style="7" customWidth="1"/>
    <col min="14069" max="14069" width="7" style="7" customWidth="1"/>
    <col min="14070" max="14070" width="6.7109375" style="7" customWidth="1"/>
    <col min="14071" max="14318" width="9.140625" style="7"/>
    <col min="14319" max="14319" width="11.140625" style="7" customWidth="1"/>
    <col min="14320" max="14320" width="12.5703125" style="7" customWidth="1"/>
    <col min="14321" max="14321" width="11.42578125" style="7" customWidth="1"/>
    <col min="14322" max="14322" width="10.5703125" style="7" customWidth="1"/>
    <col min="14323" max="14323" width="10.7109375" style="7" customWidth="1"/>
    <col min="14324" max="14324" width="8.5703125" style="7" customWidth="1"/>
    <col min="14325" max="14325" width="7" style="7" customWidth="1"/>
    <col min="14326" max="14326" width="6.7109375" style="7" customWidth="1"/>
    <col min="14327" max="14574" width="9.140625" style="7"/>
    <col min="14575" max="14575" width="11.140625" style="7" customWidth="1"/>
    <col min="14576" max="14576" width="12.5703125" style="7" customWidth="1"/>
    <col min="14577" max="14577" width="11.42578125" style="7" customWidth="1"/>
    <col min="14578" max="14578" width="10.5703125" style="7" customWidth="1"/>
    <col min="14579" max="14579" width="10.7109375" style="7" customWidth="1"/>
    <col min="14580" max="14580" width="8.5703125" style="7" customWidth="1"/>
    <col min="14581" max="14581" width="7" style="7" customWidth="1"/>
    <col min="14582" max="14582" width="6.7109375" style="7" customWidth="1"/>
    <col min="14583" max="14830" width="9.140625" style="7"/>
    <col min="14831" max="14831" width="11.140625" style="7" customWidth="1"/>
    <col min="14832" max="14832" width="12.5703125" style="7" customWidth="1"/>
    <col min="14833" max="14833" width="11.42578125" style="7" customWidth="1"/>
    <col min="14834" max="14834" width="10.5703125" style="7" customWidth="1"/>
    <col min="14835" max="14835" width="10.7109375" style="7" customWidth="1"/>
    <col min="14836" max="14836" width="8.5703125" style="7" customWidth="1"/>
    <col min="14837" max="14837" width="7" style="7" customWidth="1"/>
    <col min="14838" max="14838" width="6.7109375" style="7" customWidth="1"/>
    <col min="14839" max="15086" width="9.140625" style="7"/>
    <col min="15087" max="15087" width="11.140625" style="7" customWidth="1"/>
    <col min="15088" max="15088" width="12.5703125" style="7" customWidth="1"/>
    <col min="15089" max="15089" width="11.42578125" style="7" customWidth="1"/>
    <col min="15090" max="15090" width="10.5703125" style="7" customWidth="1"/>
    <col min="15091" max="15091" width="10.7109375" style="7" customWidth="1"/>
    <col min="15092" max="15092" width="8.5703125" style="7" customWidth="1"/>
    <col min="15093" max="15093" width="7" style="7" customWidth="1"/>
    <col min="15094" max="15094" width="6.7109375" style="7" customWidth="1"/>
    <col min="15095" max="15342" width="9.140625" style="7"/>
    <col min="15343" max="15343" width="11.140625" style="7" customWidth="1"/>
    <col min="15344" max="15344" width="12.5703125" style="7" customWidth="1"/>
    <col min="15345" max="15345" width="11.42578125" style="7" customWidth="1"/>
    <col min="15346" max="15346" width="10.5703125" style="7" customWidth="1"/>
    <col min="15347" max="15347" width="10.7109375" style="7" customWidth="1"/>
    <col min="15348" max="15348" width="8.5703125" style="7" customWidth="1"/>
    <col min="15349" max="15349" width="7" style="7" customWidth="1"/>
    <col min="15350" max="15350" width="6.7109375" style="7" customWidth="1"/>
    <col min="15351" max="15598" width="9.140625" style="7"/>
    <col min="15599" max="15599" width="11.140625" style="7" customWidth="1"/>
    <col min="15600" max="15600" width="12.5703125" style="7" customWidth="1"/>
    <col min="15601" max="15601" width="11.42578125" style="7" customWidth="1"/>
    <col min="15602" max="15602" width="10.5703125" style="7" customWidth="1"/>
    <col min="15603" max="15603" width="10.7109375" style="7" customWidth="1"/>
    <col min="15604" max="15604" width="8.5703125" style="7" customWidth="1"/>
    <col min="15605" max="15605" width="7" style="7" customWidth="1"/>
    <col min="15606" max="15606" width="6.7109375" style="7" customWidth="1"/>
    <col min="15607" max="15854" width="9.140625" style="7"/>
    <col min="15855" max="15855" width="11.140625" style="7" customWidth="1"/>
    <col min="15856" max="15856" width="12.5703125" style="7" customWidth="1"/>
    <col min="15857" max="15857" width="11.42578125" style="7" customWidth="1"/>
    <col min="15858" max="15858" width="10.5703125" style="7" customWidth="1"/>
    <col min="15859" max="15859" width="10.7109375" style="7" customWidth="1"/>
    <col min="15860" max="15860" width="8.5703125" style="7" customWidth="1"/>
    <col min="15861" max="15861" width="7" style="7" customWidth="1"/>
    <col min="15862" max="15862" width="6.7109375" style="7" customWidth="1"/>
    <col min="15863" max="16110" width="9.140625" style="7"/>
    <col min="16111" max="16111" width="11.140625" style="7" customWidth="1"/>
    <col min="16112" max="16112" width="12.5703125" style="7" customWidth="1"/>
    <col min="16113" max="16113" width="11.42578125" style="7" customWidth="1"/>
    <col min="16114" max="16114" width="10.5703125" style="7" customWidth="1"/>
    <col min="16115" max="16115" width="10.7109375" style="7" customWidth="1"/>
    <col min="16116" max="16116" width="8.5703125" style="7" customWidth="1"/>
    <col min="16117" max="16117" width="7" style="7" customWidth="1"/>
    <col min="16118" max="16118" width="6.7109375" style="7" customWidth="1"/>
    <col min="16119" max="16384" width="9.140625" style="7"/>
  </cols>
  <sheetData>
    <row r="1" spans="1:7" ht="20.100000000000001" customHeight="1">
      <c r="A1" s="721" t="s">
        <v>249</v>
      </c>
      <c r="B1" s="721"/>
      <c r="C1" s="721"/>
      <c r="D1" s="721"/>
      <c r="E1" s="721"/>
    </row>
    <row r="2" spans="1:7" s="31" customFormat="1" ht="20.100000000000001" customHeight="1">
      <c r="A2" s="722" t="s">
        <v>6</v>
      </c>
      <c r="B2" s="755" t="s">
        <v>86</v>
      </c>
      <c r="C2" s="755"/>
      <c r="D2" s="755"/>
      <c r="E2" s="736" t="s">
        <v>87</v>
      </c>
      <c r="F2" s="386"/>
      <c r="G2" s="386"/>
    </row>
    <row r="3" spans="1:7" s="31" customFormat="1" ht="20.100000000000001" customHeight="1">
      <c r="A3" s="723"/>
      <c r="B3" s="402" t="s">
        <v>88</v>
      </c>
      <c r="C3" s="232" t="s">
        <v>89</v>
      </c>
      <c r="D3" s="232" t="s">
        <v>90</v>
      </c>
      <c r="E3" s="797"/>
      <c r="F3" s="386"/>
      <c r="G3" s="386"/>
    </row>
    <row r="4" spans="1:7" s="31" customFormat="1" ht="20.100000000000001" customHeight="1">
      <c r="A4" s="233">
        <v>1980</v>
      </c>
      <c r="B4" s="403">
        <v>100.00010000009998</v>
      </c>
      <c r="C4" s="404">
        <v>47.619047619047613</v>
      </c>
      <c r="D4" s="404">
        <v>29.40354900836531</v>
      </c>
      <c r="E4" s="405" t="s">
        <v>91</v>
      </c>
      <c r="F4" s="403"/>
      <c r="G4" s="404"/>
    </row>
    <row r="5" spans="1:7" s="31" customFormat="1" ht="20.100000000000001" customHeight="1">
      <c r="A5" s="233">
        <v>1981</v>
      </c>
      <c r="B5" s="406">
        <v>108.99010899010899</v>
      </c>
      <c r="C5" s="404">
        <v>51.9</v>
      </c>
      <c r="D5" s="404">
        <v>32.046928064217347</v>
      </c>
      <c r="E5" s="405">
        <v>8.9900000000000375</v>
      </c>
      <c r="F5" s="406"/>
      <c r="G5" s="404"/>
    </row>
    <row r="6" spans="1:7" s="31" customFormat="1" ht="20.100000000000001" customHeight="1">
      <c r="A6" s="233">
        <v>1982</v>
      </c>
      <c r="B6" s="406">
        <v>119.72111972111972</v>
      </c>
      <c r="C6" s="404">
        <v>57.01</v>
      </c>
      <c r="D6" s="404">
        <v>35.202222908305039</v>
      </c>
      <c r="E6" s="405">
        <v>9.8458574181117484</v>
      </c>
      <c r="F6" s="406"/>
      <c r="G6" s="404"/>
    </row>
    <row r="7" spans="1:7" s="31" customFormat="1" ht="20.100000000000001" customHeight="1">
      <c r="A7" s="233">
        <v>1983</v>
      </c>
      <c r="B7" s="406">
        <v>126.46212646212646</v>
      </c>
      <c r="C7" s="404">
        <v>60.22</v>
      </c>
      <c r="D7" s="404">
        <v>37.184316146958942</v>
      </c>
      <c r="E7" s="405">
        <v>5.6305911243641447</v>
      </c>
      <c r="F7" s="406"/>
      <c r="G7" s="404"/>
    </row>
    <row r="8" spans="1:7" s="31" customFormat="1" ht="20.100000000000001" customHeight="1">
      <c r="A8" s="233">
        <v>1984</v>
      </c>
      <c r="B8" s="406">
        <v>133.37113337113337</v>
      </c>
      <c r="C8" s="404">
        <v>63.51</v>
      </c>
      <c r="D8" s="404">
        <v>39.215807347946892</v>
      </c>
      <c r="E8" s="405">
        <v>5.4633012288276319</v>
      </c>
      <c r="F8" s="406"/>
      <c r="G8" s="404"/>
    </row>
    <row r="9" spans="1:7" s="31" customFormat="1" ht="20.100000000000001" customHeight="1">
      <c r="A9" s="233">
        <v>1985</v>
      </c>
      <c r="B9" s="406">
        <v>136.90489880966069</v>
      </c>
      <c r="C9" s="404">
        <v>65.192743764172334</v>
      </c>
      <c r="D9" s="404">
        <v>40.25485876145251</v>
      </c>
      <c r="E9" s="405">
        <v>2.6495729242203225</v>
      </c>
      <c r="F9" s="406"/>
      <c r="G9" s="404"/>
    </row>
    <row r="10" spans="1:7" s="31" customFormat="1" ht="20.100000000000001" customHeight="1">
      <c r="A10" s="233">
        <v>1986</v>
      </c>
      <c r="B10" s="406">
        <v>144.6061446061446</v>
      </c>
      <c r="C10" s="404">
        <v>68.86</v>
      </c>
      <c r="D10" s="404">
        <v>42.519296079036742</v>
      </c>
      <c r="E10" s="405">
        <v>5.6252521739130543</v>
      </c>
      <c r="F10" s="406"/>
      <c r="G10" s="404"/>
    </row>
    <row r="11" spans="1:7" s="31" customFormat="1" ht="20.100000000000001" customHeight="1">
      <c r="A11" s="233">
        <v>1987</v>
      </c>
      <c r="B11" s="406">
        <v>149.10014910014911</v>
      </c>
      <c r="C11" s="407">
        <v>71</v>
      </c>
      <c r="D11" s="407">
        <v>43.840691571472675</v>
      </c>
      <c r="E11" s="408">
        <v>3.1077548649433737</v>
      </c>
      <c r="F11" s="406"/>
      <c r="G11" s="407"/>
    </row>
    <row r="12" spans="1:7" s="31" customFormat="1" ht="20.100000000000001" customHeight="1">
      <c r="A12" s="233">
        <v>1988</v>
      </c>
      <c r="B12" s="406">
        <v>150.90615090615091</v>
      </c>
      <c r="C12" s="407">
        <v>71.86</v>
      </c>
      <c r="D12" s="407">
        <v>44.371719666563756</v>
      </c>
      <c r="E12" s="408">
        <v>1.2112676056337932</v>
      </c>
      <c r="F12" s="406"/>
      <c r="G12" s="407"/>
    </row>
    <row r="13" spans="1:7" s="31" customFormat="1" ht="20.100000000000001" customHeight="1">
      <c r="A13" s="233">
        <v>1989</v>
      </c>
      <c r="B13" s="406">
        <v>156.87015687015688</v>
      </c>
      <c r="C13" s="407">
        <v>74.7</v>
      </c>
      <c r="D13" s="407">
        <v>46.125347329422667</v>
      </c>
      <c r="E13" s="408">
        <v>3.9521291399944261</v>
      </c>
      <c r="F13" s="406"/>
      <c r="G13" s="407"/>
    </row>
    <row r="14" spans="1:7" s="31" customFormat="1" ht="20.100000000000001" customHeight="1">
      <c r="A14" s="233">
        <v>1990</v>
      </c>
      <c r="B14" s="406">
        <v>158.802158802159</v>
      </c>
      <c r="C14" s="407">
        <v>75.62</v>
      </c>
      <c r="D14" s="407">
        <v>46.693423896264285</v>
      </c>
      <c r="E14" s="408">
        <v>1.2315930388219698</v>
      </c>
      <c r="F14" s="406"/>
      <c r="G14" s="407"/>
    </row>
    <row r="15" spans="1:7" s="31" customFormat="1" ht="20.100000000000001" customHeight="1">
      <c r="A15" s="233">
        <v>1991</v>
      </c>
      <c r="B15" s="406">
        <v>167.3071673071673</v>
      </c>
      <c r="C15" s="407">
        <v>79.67</v>
      </c>
      <c r="D15" s="407">
        <v>49.194195739425759</v>
      </c>
      <c r="E15" s="408">
        <v>5.3557259984130923</v>
      </c>
      <c r="F15" s="406"/>
      <c r="G15" s="407"/>
    </row>
    <row r="16" spans="1:7" s="31" customFormat="1" ht="20.100000000000001" customHeight="1">
      <c r="A16" s="233">
        <v>1992</v>
      </c>
      <c r="B16" s="406">
        <v>178.50017850017849</v>
      </c>
      <c r="C16" s="407">
        <v>85</v>
      </c>
      <c r="D16" s="407">
        <v>52.485334979932084</v>
      </c>
      <c r="E16" s="408">
        <v>6.6900966486757909</v>
      </c>
      <c r="F16" s="406"/>
      <c r="G16" s="407"/>
    </row>
    <row r="17" spans="1:7" s="31" customFormat="1" ht="20.100000000000001" customHeight="1">
      <c r="A17" s="233">
        <v>1993</v>
      </c>
      <c r="B17" s="406">
        <v>187.32018732018733</v>
      </c>
      <c r="C17" s="407">
        <v>89.2</v>
      </c>
      <c r="D17" s="407">
        <v>55.078728002469902</v>
      </c>
      <c r="E17" s="408">
        <v>4.9411764705882462</v>
      </c>
      <c r="F17" s="406"/>
      <c r="G17" s="407"/>
    </row>
    <row r="18" spans="1:7" s="31" customFormat="1" ht="20.100000000000001" customHeight="1">
      <c r="A18" s="233">
        <v>1994</v>
      </c>
      <c r="B18" s="406">
        <v>193.13719313719312</v>
      </c>
      <c r="C18" s="407">
        <v>91.97</v>
      </c>
      <c r="D18" s="407">
        <v>56.789132448286516</v>
      </c>
      <c r="E18" s="408">
        <v>3.1053811659192689</v>
      </c>
      <c r="F18" s="406"/>
      <c r="G18" s="407"/>
    </row>
    <row r="19" spans="1:7" s="31" customFormat="1" ht="20.100000000000001" customHeight="1">
      <c r="A19" s="233">
        <v>1995</v>
      </c>
      <c r="B19" s="406">
        <v>210.00021000020999</v>
      </c>
      <c r="C19" s="409">
        <v>100</v>
      </c>
      <c r="D19" s="407">
        <v>61.747452917567159</v>
      </c>
      <c r="E19" s="408">
        <v>8.7311079699902194</v>
      </c>
      <c r="F19" s="406"/>
      <c r="G19" s="409"/>
    </row>
    <row r="20" spans="1:7" s="31" customFormat="1" ht="20.100000000000001" customHeight="1">
      <c r="A20" s="233">
        <v>1996</v>
      </c>
      <c r="B20" s="406">
        <v>215.67021567021567</v>
      </c>
      <c r="C20" s="407">
        <v>102.7</v>
      </c>
      <c r="D20" s="407">
        <v>63.414634146341463</v>
      </c>
      <c r="E20" s="408">
        <v>2.7000000000000171</v>
      </c>
      <c r="F20" s="406"/>
      <c r="G20" s="407"/>
    </row>
    <row r="21" spans="1:7" s="31" customFormat="1" ht="20.100000000000001" customHeight="1">
      <c r="A21" s="233">
        <v>1997</v>
      </c>
      <c r="B21" s="406">
        <v>220.08022008022004</v>
      </c>
      <c r="C21" s="407">
        <v>104.8</v>
      </c>
      <c r="D21" s="407">
        <v>64.711330657610375</v>
      </c>
      <c r="E21" s="408">
        <v>2.0447906523855579</v>
      </c>
      <c r="F21" s="406"/>
      <c r="G21" s="407"/>
    </row>
    <row r="22" spans="1:7" s="31" customFormat="1" ht="20.100000000000001" customHeight="1">
      <c r="A22" s="233">
        <v>1998</v>
      </c>
      <c r="B22" s="406">
        <v>224.49022449022448</v>
      </c>
      <c r="C22" s="407">
        <v>106.9</v>
      </c>
      <c r="D22" s="407">
        <v>66.008027168879295</v>
      </c>
      <c r="E22" s="408">
        <v>2.0038167938931366</v>
      </c>
      <c r="F22" s="406"/>
      <c r="G22" s="407"/>
    </row>
    <row r="23" spans="1:7" s="31" customFormat="1" ht="20.100000000000001" customHeight="1">
      <c r="A23" s="233">
        <v>1999</v>
      </c>
      <c r="B23" s="406">
        <v>229.32022932022932</v>
      </c>
      <c r="C23" s="407">
        <v>109.2</v>
      </c>
      <c r="D23" s="407">
        <v>67.428218585983331</v>
      </c>
      <c r="E23" s="408">
        <v>2.1515434985968369</v>
      </c>
      <c r="F23" s="406"/>
      <c r="G23" s="407"/>
    </row>
    <row r="24" spans="1:7" s="31" customFormat="1" ht="20.100000000000001" customHeight="1">
      <c r="A24" s="233">
        <v>2000</v>
      </c>
      <c r="B24" s="406">
        <v>232.47023247023199</v>
      </c>
      <c r="C24" s="407">
        <v>110.7</v>
      </c>
      <c r="D24" s="407">
        <v>68.354430379746844</v>
      </c>
      <c r="E24" s="408">
        <v>1.3736263736263652</v>
      </c>
      <c r="F24" s="406"/>
      <c r="G24" s="407"/>
    </row>
    <row r="25" spans="1:7" s="31" customFormat="1" ht="20.100000000000001" customHeight="1">
      <c r="A25" s="233">
        <v>2001</v>
      </c>
      <c r="B25" s="406">
        <v>240.13524013524011</v>
      </c>
      <c r="C25" s="407">
        <v>114.35</v>
      </c>
      <c r="D25" s="407">
        <v>70.608212411238043</v>
      </c>
      <c r="E25" s="408">
        <v>3.2971996386630451</v>
      </c>
      <c r="F25" s="406"/>
      <c r="G25" s="407"/>
    </row>
    <row r="26" spans="1:7" s="31" customFormat="1" ht="20.100000000000001" customHeight="1">
      <c r="A26" s="233">
        <v>2002</v>
      </c>
      <c r="B26" s="406">
        <v>247.5902475902476</v>
      </c>
      <c r="C26" s="407">
        <v>117.9</v>
      </c>
      <c r="D26" s="407">
        <v>72.800246989811683</v>
      </c>
      <c r="E26" s="408">
        <v>3.1045037166593943</v>
      </c>
      <c r="F26" s="406"/>
      <c r="G26" s="407"/>
    </row>
    <row r="27" spans="1:7" s="31" customFormat="1" ht="20.100000000000001" customHeight="1">
      <c r="A27" s="233">
        <v>2003</v>
      </c>
      <c r="B27" s="406">
        <v>256.64125664125663</v>
      </c>
      <c r="C27" s="407">
        <v>122.21</v>
      </c>
      <c r="D27" s="407">
        <v>75.461562210558824</v>
      </c>
      <c r="E27" s="408">
        <v>3.6556403731976133</v>
      </c>
      <c r="F27" s="406"/>
      <c r="G27" s="407"/>
    </row>
    <row r="28" spans="1:7" s="31" customFormat="1" ht="20.100000000000001" customHeight="1">
      <c r="A28" s="233">
        <v>2004</v>
      </c>
      <c r="B28" s="406">
        <v>267.35126735126738</v>
      </c>
      <c r="C28" s="407">
        <v>127.31</v>
      </c>
      <c r="D28" s="407">
        <v>78.610682309354758</v>
      </c>
      <c r="E28" s="408">
        <v>4.1731445871860018</v>
      </c>
      <c r="F28" s="406"/>
      <c r="G28" s="407"/>
    </row>
    <row r="29" spans="1:7" s="31" customFormat="1" ht="20.100000000000001" customHeight="1">
      <c r="A29" s="233">
        <v>2005</v>
      </c>
      <c r="B29" s="406">
        <v>283.83628383628383</v>
      </c>
      <c r="C29" s="407">
        <v>135.16</v>
      </c>
      <c r="D29" s="407">
        <v>83.457857363383766</v>
      </c>
      <c r="E29" s="408">
        <v>6.1660513706700044</v>
      </c>
      <c r="F29" s="406"/>
      <c r="G29" s="407"/>
    </row>
    <row r="30" spans="1:7" s="31" customFormat="1" ht="20.100000000000001" customHeight="1">
      <c r="A30" s="233">
        <v>2006</v>
      </c>
      <c r="B30" s="406">
        <v>307.33530733530733</v>
      </c>
      <c r="C30" s="407">
        <v>146.35</v>
      </c>
      <c r="D30" s="407">
        <v>90.367397344859526</v>
      </c>
      <c r="E30" s="408">
        <v>8.2790766498964246</v>
      </c>
      <c r="F30" s="406"/>
      <c r="G30" s="407"/>
    </row>
    <row r="31" spans="1:7" s="31" customFormat="1" ht="20.100000000000001" customHeight="1">
      <c r="A31" s="233">
        <v>2007</v>
      </c>
      <c r="B31" s="406">
        <v>340.09534009534008</v>
      </c>
      <c r="C31" s="407">
        <v>161.94999999999999</v>
      </c>
      <c r="D31" s="409">
        <v>100</v>
      </c>
      <c r="E31" s="408">
        <v>10.659378202938157</v>
      </c>
      <c r="F31" s="406"/>
      <c r="G31" s="407"/>
    </row>
    <row r="32" spans="1:7" s="31" customFormat="1" ht="20.100000000000001" customHeight="1">
      <c r="A32" s="233">
        <v>2008</v>
      </c>
      <c r="B32" s="406">
        <v>390.72639072639078</v>
      </c>
      <c r="C32" s="407">
        <v>186.06</v>
      </c>
      <c r="D32" s="407">
        <v>114.88731089842545</v>
      </c>
      <c r="E32" s="408">
        <v>14.887310898425454</v>
      </c>
      <c r="F32" s="406"/>
      <c r="G32" s="407"/>
    </row>
    <row r="33" spans="1:7" s="31" customFormat="1" ht="20.100000000000001" customHeight="1">
      <c r="A33" s="233">
        <v>2009</v>
      </c>
      <c r="B33" s="406">
        <v>393.7923937923938</v>
      </c>
      <c r="C33" s="407">
        <v>187.52</v>
      </c>
      <c r="D33" s="407">
        <v>115.78882371102193</v>
      </c>
      <c r="E33" s="408">
        <v>0.78469310974953999</v>
      </c>
      <c r="F33" s="406"/>
      <c r="G33" s="407"/>
    </row>
    <row r="34" spans="1:7" s="31" customFormat="1" ht="20.100000000000001" customHeight="1">
      <c r="A34" s="234">
        <v>2010</v>
      </c>
      <c r="B34" s="410">
        <v>405.84640584640601</v>
      </c>
      <c r="C34" s="411">
        <v>193.26</v>
      </c>
      <c r="D34" s="411">
        <v>119.33312750849028</v>
      </c>
      <c r="E34" s="412">
        <v>3.061006825938577</v>
      </c>
      <c r="F34" s="406"/>
      <c r="G34" s="407"/>
    </row>
    <row r="35" spans="1:7">
      <c r="A35" s="335" t="s">
        <v>304</v>
      </c>
      <c r="B35" s="293"/>
      <c r="C35" s="293"/>
      <c r="D35" s="294"/>
      <c r="E35" s="90"/>
      <c r="F35" s="40"/>
      <c r="G35" s="39"/>
    </row>
    <row r="36" spans="1:7">
      <c r="A36" s="399" t="s">
        <v>85</v>
      </c>
      <c r="B36" s="293"/>
      <c r="C36" s="293"/>
      <c r="D36" s="294"/>
      <c r="E36" s="90"/>
    </row>
    <row r="37" spans="1:7" ht="47.25" customHeight="1">
      <c r="A37" s="798" t="s">
        <v>190</v>
      </c>
      <c r="B37" s="798"/>
      <c r="C37" s="798"/>
      <c r="D37" s="798"/>
      <c r="E37" s="798"/>
      <c r="F37" s="798"/>
      <c r="G37" s="798"/>
    </row>
    <row r="39" spans="1:7" ht="21" customHeight="1">
      <c r="A39" s="721" t="s">
        <v>250</v>
      </c>
      <c r="B39" s="721"/>
      <c r="C39" s="721"/>
      <c r="D39" s="721"/>
      <c r="E39" s="721"/>
      <c r="F39" s="721"/>
      <c r="G39" s="721"/>
    </row>
    <row r="40" spans="1:7" s="37" customFormat="1" ht="12">
      <c r="A40" s="707" t="s">
        <v>5</v>
      </c>
      <c r="B40" s="707"/>
      <c r="C40" s="113"/>
      <c r="D40" s="113"/>
      <c r="E40" s="113"/>
      <c r="F40" s="113"/>
      <c r="G40" s="113"/>
    </row>
    <row r="41" spans="1:7" s="31" customFormat="1" ht="20.100000000000001" customHeight="1">
      <c r="A41" s="722" t="s">
        <v>6</v>
      </c>
      <c r="B41" s="724" t="s">
        <v>7</v>
      </c>
      <c r="C41" s="724"/>
      <c r="D41" s="735" t="s">
        <v>222</v>
      </c>
      <c r="E41" s="735"/>
      <c r="F41" s="735" t="s">
        <v>223</v>
      </c>
      <c r="G41" s="736"/>
    </row>
    <row r="42" spans="1:7" s="31" customFormat="1" ht="15" customHeight="1">
      <c r="A42" s="723"/>
      <c r="B42" s="799" t="s">
        <v>10</v>
      </c>
      <c r="C42" s="799"/>
      <c r="D42" s="240" t="s">
        <v>10</v>
      </c>
      <c r="E42" s="239" t="s">
        <v>54</v>
      </c>
      <c r="F42" s="240" t="s">
        <v>10</v>
      </c>
      <c r="G42" s="241" t="s">
        <v>54</v>
      </c>
    </row>
    <row r="43" spans="1:7" s="31" customFormat="1" ht="20.100000000000001" customHeight="1">
      <c r="A43" s="233">
        <v>1975</v>
      </c>
      <c r="B43" s="739">
        <v>3291.1786079986659</v>
      </c>
      <c r="C43" s="739"/>
      <c r="D43" s="46">
        <v>1630.0843796526055</v>
      </c>
      <c r="E43" s="118">
        <v>49.528894472361806</v>
      </c>
      <c r="F43" s="46">
        <v>1661.0942283460604</v>
      </c>
      <c r="G43" s="119">
        <v>50.471105527638194</v>
      </c>
    </row>
    <row r="44" spans="1:7" s="31" customFormat="1" ht="20.100000000000001" customHeight="1">
      <c r="A44" s="233">
        <v>1976</v>
      </c>
      <c r="B44" s="739">
        <v>4689.7227840734759</v>
      </c>
      <c r="C44" s="739"/>
      <c r="D44" s="46">
        <v>1986.6976396273353</v>
      </c>
      <c r="E44" s="118">
        <v>42.362794798324884</v>
      </c>
      <c r="F44" s="46">
        <v>2703.0251444461405</v>
      </c>
      <c r="G44" s="119">
        <v>57.637205201675116</v>
      </c>
    </row>
    <row r="45" spans="1:7" s="31" customFormat="1" ht="20.100000000000001" customHeight="1">
      <c r="A45" s="233">
        <v>1977</v>
      </c>
      <c r="B45" s="739">
        <v>6278.4606988014757</v>
      </c>
      <c r="C45" s="739"/>
      <c r="D45" s="46">
        <v>2699.9241595767953</v>
      </c>
      <c r="E45" s="118">
        <v>43.002963450773791</v>
      </c>
      <c r="F45" s="46">
        <v>3578.5365392246804</v>
      </c>
      <c r="G45" s="119">
        <v>56.997036549226209</v>
      </c>
    </row>
    <row r="46" spans="1:7" s="31" customFormat="1" ht="20.100000000000001" customHeight="1">
      <c r="A46" s="233">
        <v>1978</v>
      </c>
      <c r="B46" s="739">
        <v>6962.7446933037108</v>
      </c>
      <c r="C46" s="739"/>
      <c r="D46" s="46">
        <v>2718.530068792868</v>
      </c>
      <c r="E46" s="118">
        <v>39.043942992874108</v>
      </c>
      <c r="F46" s="46">
        <v>4244.2146245108424</v>
      </c>
      <c r="G46" s="119">
        <v>60.956057007125885</v>
      </c>
    </row>
    <row r="47" spans="1:7" s="31" customFormat="1" ht="20.100000000000001" customHeight="1">
      <c r="A47" s="233">
        <v>1979</v>
      </c>
      <c r="B47" s="739">
        <v>8609.3676589261595</v>
      </c>
      <c r="C47" s="739"/>
      <c r="D47" s="46">
        <v>3688.1046712748871</v>
      </c>
      <c r="E47" s="118">
        <v>42.8382759034698</v>
      </c>
      <c r="F47" s="46">
        <v>4921.2629876512719</v>
      </c>
      <c r="G47" s="119">
        <v>57.1617240965302</v>
      </c>
    </row>
    <row r="48" spans="1:7" s="31" customFormat="1" ht="20.100000000000001" customHeight="1">
      <c r="A48" s="233">
        <v>1980</v>
      </c>
      <c r="B48" s="739">
        <v>9755.6983989608707</v>
      </c>
      <c r="C48" s="739"/>
      <c r="D48" s="46">
        <v>3935.1497991994106</v>
      </c>
      <c r="E48" s="118">
        <v>40.336935791481245</v>
      </c>
      <c r="F48" s="46">
        <v>5820.5485997614605</v>
      </c>
      <c r="G48" s="119">
        <v>59.663064208518755</v>
      </c>
    </row>
    <row r="49" spans="1:7" s="31" customFormat="1" ht="20.100000000000001" customHeight="1">
      <c r="A49" s="233">
        <v>1981</v>
      </c>
      <c r="B49" s="739">
        <v>12541.416473256224</v>
      </c>
      <c r="C49" s="739"/>
      <c r="D49" s="46">
        <v>4340.3451554605526</v>
      </c>
      <c r="E49" s="118">
        <v>34.608093628945852</v>
      </c>
      <c r="F49" s="46">
        <v>8201.0713177956713</v>
      </c>
      <c r="G49" s="119">
        <v>65.391906371054148</v>
      </c>
    </row>
    <row r="50" spans="1:7" s="31" customFormat="1" ht="20.100000000000001" customHeight="1">
      <c r="A50" s="233">
        <v>1982</v>
      </c>
      <c r="B50" s="739">
        <v>13564.741480140232</v>
      </c>
      <c r="C50" s="739"/>
      <c r="D50" s="46">
        <v>4676.2851829729789</v>
      </c>
      <c r="E50" s="118">
        <v>34.473824582793569</v>
      </c>
      <c r="F50" s="46">
        <v>8888.4562971672531</v>
      </c>
      <c r="G50" s="119">
        <v>65.526175417206431</v>
      </c>
    </row>
    <row r="51" spans="1:7" s="31" customFormat="1" ht="20.100000000000001" customHeight="1">
      <c r="A51" s="233">
        <v>1983</v>
      </c>
      <c r="B51" s="739">
        <v>14126.019741491762</v>
      </c>
      <c r="C51" s="739"/>
      <c r="D51" s="46">
        <v>5302.6841265807652</v>
      </c>
      <c r="E51" s="118">
        <v>37.538416508122346</v>
      </c>
      <c r="F51" s="46">
        <v>8823.3356149109968</v>
      </c>
      <c r="G51" s="119">
        <v>62.461583491877647</v>
      </c>
    </row>
    <row r="52" spans="1:7" s="31" customFormat="1" ht="20.100000000000001" customHeight="1">
      <c r="A52" s="233">
        <v>1984</v>
      </c>
      <c r="B52" s="739">
        <v>13620.55920778845</v>
      </c>
      <c r="C52" s="739"/>
      <c r="D52" s="46">
        <v>4798.2572545005678</v>
      </c>
      <c r="E52" s="118">
        <v>35.22804887303635</v>
      </c>
      <c r="F52" s="46">
        <v>8822.3019532878825</v>
      </c>
      <c r="G52" s="119">
        <v>64.771951126963657</v>
      </c>
    </row>
    <row r="53" spans="1:7" s="31" customFormat="1" ht="20.100000000000001" customHeight="1">
      <c r="A53" s="233">
        <v>1985</v>
      </c>
      <c r="B53" s="739">
        <v>13686.713551667819</v>
      </c>
      <c r="C53" s="739"/>
      <c r="D53" s="46">
        <v>4577.0536671539239</v>
      </c>
      <c r="E53" s="118">
        <v>33.441582962011935</v>
      </c>
      <c r="F53" s="46">
        <v>9109.659884513896</v>
      </c>
      <c r="G53" s="119">
        <v>66.558417037988065</v>
      </c>
    </row>
    <row r="54" spans="1:7" s="31" customFormat="1" ht="20.100000000000001" customHeight="1">
      <c r="A54" s="233">
        <v>1986</v>
      </c>
      <c r="B54" s="739">
        <v>12692.331070231037</v>
      </c>
      <c r="C54" s="739"/>
      <c r="D54" s="46">
        <v>4135.6801540837514</v>
      </c>
      <c r="E54" s="118">
        <v>32.584086652007493</v>
      </c>
      <c r="F54" s="46">
        <v>8556.6509161472859</v>
      </c>
      <c r="G54" s="119">
        <v>67.4159133479925</v>
      </c>
    </row>
    <row r="55" spans="1:7" s="31" customFormat="1" ht="20.100000000000001" customHeight="1">
      <c r="A55" s="233">
        <v>1987</v>
      </c>
      <c r="B55" s="739">
        <v>12826.707081236007</v>
      </c>
      <c r="C55" s="739"/>
      <c r="D55" s="46">
        <v>4111.9059367521022</v>
      </c>
      <c r="E55" s="118">
        <v>32.057377709726808</v>
      </c>
      <c r="F55" s="46">
        <v>8714.8011444839049</v>
      </c>
      <c r="G55" s="119">
        <v>67.942622290273192</v>
      </c>
    </row>
    <row r="56" spans="1:7" s="31" customFormat="1" ht="20.100000000000001" customHeight="1">
      <c r="A56" s="233">
        <v>1988</v>
      </c>
      <c r="B56" s="739">
        <v>13153.344154140397</v>
      </c>
      <c r="C56" s="739"/>
      <c r="D56" s="46">
        <v>4239.0463163952672</v>
      </c>
      <c r="E56" s="118">
        <v>32.227897838899807</v>
      </c>
      <c r="F56" s="46">
        <v>8914.2978377451309</v>
      </c>
      <c r="G56" s="119">
        <v>67.772102161100207</v>
      </c>
    </row>
    <row r="57" spans="1:7" s="31" customFormat="1" ht="20.100000000000001" customHeight="1">
      <c r="A57" s="233">
        <v>1989</v>
      </c>
      <c r="B57" s="739">
        <v>13783.877744240644</v>
      </c>
      <c r="C57" s="739"/>
      <c r="D57" s="46">
        <v>4473.6875048424081</v>
      </c>
      <c r="E57" s="118">
        <v>32.455943007124112</v>
      </c>
      <c r="F57" s="46">
        <v>9310.1902393982364</v>
      </c>
      <c r="G57" s="119">
        <v>67.544056992875895</v>
      </c>
    </row>
    <row r="58" spans="1:7" s="31" customFormat="1" ht="20.100000000000001" customHeight="1">
      <c r="A58" s="233">
        <v>1990</v>
      </c>
      <c r="B58" s="739">
        <v>14422.680627325801</v>
      </c>
      <c r="C58" s="739"/>
      <c r="D58" s="46">
        <v>4708.3286932895498</v>
      </c>
      <c r="E58" s="118">
        <v>32.645309252490506</v>
      </c>
      <c r="F58" s="46">
        <v>9714.3519340362636</v>
      </c>
      <c r="G58" s="119">
        <v>67.354690747509494</v>
      </c>
    </row>
    <row r="59" spans="1:7" s="31" customFormat="1" ht="20.100000000000001" customHeight="1">
      <c r="A59" s="233">
        <v>1991</v>
      </c>
      <c r="B59" s="739">
        <v>15289.922729119431</v>
      </c>
      <c r="C59" s="739"/>
      <c r="D59" s="46">
        <v>5184.8467015456372</v>
      </c>
      <c r="E59" s="118">
        <v>33.910221741481884</v>
      </c>
      <c r="F59" s="46">
        <v>10105.076027573794</v>
      </c>
      <c r="G59" s="119">
        <v>66.089778258518123</v>
      </c>
    </row>
    <row r="60" spans="1:7" s="31" customFormat="1" ht="20.100000000000001" customHeight="1">
      <c r="A60" s="233">
        <v>1992</v>
      </c>
      <c r="B60" s="739">
        <v>16131.323290335171</v>
      </c>
      <c r="C60" s="739"/>
      <c r="D60" s="46">
        <v>5528.02236041987</v>
      </c>
      <c r="E60" s="118">
        <v>34.26887094707164</v>
      </c>
      <c r="F60" s="46">
        <v>10603.3009299153</v>
      </c>
      <c r="G60" s="119">
        <v>65.731129052928367</v>
      </c>
    </row>
    <row r="61" spans="1:7" s="31" customFormat="1" ht="20.100000000000001" customHeight="1">
      <c r="A61" s="233">
        <v>1993</v>
      </c>
      <c r="B61" s="739">
        <v>17673.546432022988</v>
      </c>
      <c r="C61" s="739"/>
      <c r="D61" s="46">
        <v>6173.0272132437294</v>
      </c>
      <c r="E61" s="118">
        <v>34.928061761609548</v>
      </c>
      <c r="F61" s="46">
        <v>11500.519218779258</v>
      </c>
      <c r="G61" s="119">
        <v>65.071938238390459</v>
      </c>
    </row>
    <row r="62" spans="1:7" s="31" customFormat="1" ht="20.100000000000001" customHeight="1">
      <c r="A62" s="233">
        <v>1994</v>
      </c>
      <c r="B62" s="739">
        <v>19242.644775911798</v>
      </c>
      <c r="C62" s="739"/>
      <c r="D62" s="46">
        <v>6389.0624924747981</v>
      </c>
      <c r="E62" s="118">
        <v>33.202621400945425</v>
      </c>
      <c r="F62" s="46">
        <v>12853.582283437001</v>
      </c>
      <c r="G62" s="119">
        <v>66.797378599054582</v>
      </c>
    </row>
    <row r="63" spans="1:7" s="31" customFormat="1" ht="20.100000000000001" customHeight="1">
      <c r="A63" s="233">
        <v>1995</v>
      </c>
      <c r="B63" s="739">
        <v>21029.845722277911</v>
      </c>
      <c r="C63" s="739"/>
      <c r="D63" s="46">
        <v>7432.0270701979935</v>
      </c>
      <c r="E63" s="118">
        <v>35.340378471368886</v>
      </c>
      <c r="F63" s="46">
        <v>13597.818652079917</v>
      </c>
      <c r="G63" s="119">
        <v>64.659621528631121</v>
      </c>
    </row>
    <row r="64" spans="1:7" s="31" customFormat="1" ht="20.100000000000001" customHeight="1">
      <c r="A64" s="233">
        <v>1996</v>
      </c>
      <c r="B64" s="739">
        <v>22607.213359151643</v>
      </c>
      <c r="C64" s="739"/>
      <c r="D64" s="46">
        <v>8329.2453590619516</v>
      </c>
      <c r="E64" s="118">
        <v>36.843308490695442</v>
      </c>
      <c r="F64" s="46">
        <v>14277.968000089693</v>
      </c>
      <c r="G64" s="119">
        <v>63.156691509304565</v>
      </c>
    </row>
    <row r="65" spans="1:7" s="31" customFormat="1" ht="20.100000000000001" customHeight="1">
      <c r="A65" s="233">
        <v>1997</v>
      </c>
      <c r="B65" s="739">
        <v>23768.015361909966</v>
      </c>
      <c r="C65" s="739"/>
      <c r="D65" s="46">
        <v>8923.6007923531688</v>
      </c>
      <c r="E65" s="118">
        <v>37.544576846133779</v>
      </c>
      <c r="F65" s="46">
        <v>14844.414569556799</v>
      </c>
      <c r="G65" s="119">
        <v>62.455423153866228</v>
      </c>
    </row>
    <row r="66" spans="1:7" s="31" customFormat="1" ht="20.100000000000001" customHeight="1">
      <c r="A66" s="233">
        <v>1998</v>
      </c>
      <c r="B66" s="739">
        <v>25607.933051054948</v>
      </c>
      <c r="C66" s="739"/>
      <c r="D66" s="46">
        <v>9306.0555929057773</v>
      </c>
      <c r="E66" s="118">
        <v>36.340518285299105</v>
      </c>
      <c r="F66" s="46">
        <v>16301.877458149171</v>
      </c>
      <c r="G66" s="119">
        <v>63.659481714700895</v>
      </c>
    </row>
    <row r="67" spans="1:7" s="31" customFormat="1" ht="20.100000000000001" customHeight="1">
      <c r="A67" s="233">
        <v>1999</v>
      </c>
      <c r="B67" s="739">
        <v>28887.741381199347</v>
      </c>
      <c r="C67" s="739"/>
      <c r="D67" s="46">
        <v>9520.0235488906128</v>
      </c>
      <c r="E67" s="118">
        <v>32.955236698035563</v>
      </c>
      <c r="F67" s="46">
        <v>19367.717832308732</v>
      </c>
      <c r="G67" s="119">
        <v>67.044763301964423</v>
      </c>
    </row>
    <row r="68" spans="1:7" s="31" customFormat="1" ht="20.100000000000001" customHeight="1">
      <c r="A68" s="233">
        <v>2000</v>
      </c>
      <c r="B68" s="739">
        <v>30310.370690599699</v>
      </c>
      <c r="C68" s="739"/>
      <c r="D68" s="46">
        <v>9220.7745425710673</v>
      </c>
      <c r="E68" s="118">
        <v>30.4211869814933</v>
      </c>
      <c r="F68" s="46">
        <v>21089.596148028606</v>
      </c>
      <c r="G68" s="119">
        <v>69.578813018506708</v>
      </c>
    </row>
    <row r="69" spans="1:7" s="31" customFormat="1" ht="20.100000000000001" customHeight="1">
      <c r="A69" s="233">
        <v>2001</v>
      </c>
      <c r="B69" s="739">
        <v>31732.546980000003</v>
      </c>
      <c r="C69" s="739"/>
      <c r="D69" s="46">
        <v>10985.422699999999</v>
      </c>
      <c r="E69" s="118">
        <v>34.618786531455406</v>
      </c>
      <c r="F69" s="46">
        <v>20747.12428</v>
      </c>
      <c r="G69" s="120">
        <v>65.381213468544587</v>
      </c>
    </row>
    <row r="70" spans="1:7" s="31" customFormat="1" ht="20.100000000000001" customHeight="1">
      <c r="A70" s="233">
        <v>2002</v>
      </c>
      <c r="B70" s="739">
        <v>35049.56</v>
      </c>
      <c r="C70" s="739"/>
      <c r="D70" s="46">
        <v>11631.605100000001</v>
      </c>
      <c r="E70" s="118">
        <v>33.186165817773464</v>
      </c>
      <c r="F70" s="46">
        <v>23417.954899999997</v>
      </c>
      <c r="G70" s="120">
        <v>66.813834182226543</v>
      </c>
    </row>
    <row r="71" spans="1:7" s="31" customFormat="1" ht="20.100000000000001" customHeight="1">
      <c r="A71" s="233">
        <v>2003</v>
      </c>
      <c r="B71" s="739">
        <v>40970.883602299997</v>
      </c>
      <c r="C71" s="739"/>
      <c r="D71" s="46">
        <v>14463.072700000001</v>
      </c>
      <c r="E71" s="118">
        <v>35.300856189462515</v>
      </c>
      <c r="F71" s="46">
        <v>26507.8109023</v>
      </c>
      <c r="G71" s="120">
        <v>64.699143810537493</v>
      </c>
    </row>
    <row r="72" spans="1:7" s="31" customFormat="1" ht="20.100000000000001" customHeight="1">
      <c r="A72" s="233">
        <v>2004</v>
      </c>
      <c r="B72" s="739">
        <v>46817.671001999995</v>
      </c>
      <c r="C72" s="739"/>
      <c r="D72" s="46">
        <v>16152.048699999999</v>
      </c>
      <c r="E72" s="118">
        <v>34.499897911004588</v>
      </c>
      <c r="F72" s="46">
        <v>30665.622302</v>
      </c>
      <c r="G72" s="120">
        <v>65.500102088995419</v>
      </c>
    </row>
    <row r="73" spans="1:7" s="31" customFormat="1" ht="20.100000000000001" customHeight="1">
      <c r="A73" s="233">
        <v>2005</v>
      </c>
      <c r="B73" s="739">
        <v>55877.030022999992</v>
      </c>
      <c r="C73" s="739"/>
      <c r="D73" s="46">
        <v>19012.082009999998</v>
      </c>
      <c r="E73" s="118">
        <v>34.024861382529245</v>
      </c>
      <c r="F73" s="46">
        <v>36864.948013000001</v>
      </c>
      <c r="G73" s="120">
        <v>65.975138617470762</v>
      </c>
    </row>
    <row r="74" spans="1:7" s="31" customFormat="1" ht="20.100000000000001" customHeight="1">
      <c r="A74" s="233">
        <v>2006</v>
      </c>
      <c r="B74" s="739">
        <v>63028.952990999998</v>
      </c>
      <c r="C74" s="739"/>
      <c r="D74" s="46">
        <v>21327.3001</v>
      </c>
      <c r="E74" s="118">
        <v>33.837306647066399</v>
      </c>
      <c r="F74" s="46">
        <v>41701.652890999998</v>
      </c>
      <c r="G74" s="120">
        <v>66.162693352933601</v>
      </c>
    </row>
    <row r="75" spans="1:7" s="31" customFormat="1" ht="20.100000000000001" customHeight="1">
      <c r="A75" s="233">
        <v>2007</v>
      </c>
      <c r="B75" s="739">
        <v>72200.703204621561</v>
      </c>
      <c r="C75" s="739"/>
      <c r="D75" s="46">
        <v>26002.708744000003</v>
      </c>
      <c r="E75" s="118">
        <v>36.014481286015467</v>
      </c>
      <c r="F75" s="46">
        <v>46197.994460621558</v>
      </c>
      <c r="G75" s="120">
        <v>63.985518713984533</v>
      </c>
    </row>
    <row r="76" spans="1:7" s="31" customFormat="1" ht="20.100000000000001" customHeight="1">
      <c r="A76" s="233">
        <v>2008</v>
      </c>
      <c r="B76" s="739">
        <v>95068.39489713806</v>
      </c>
      <c r="C76" s="739"/>
      <c r="D76" s="46">
        <v>32427.664182105247</v>
      </c>
      <c r="E76" s="118">
        <v>34.109826106974118</v>
      </c>
      <c r="F76" s="46">
        <v>62640.730715032812</v>
      </c>
      <c r="G76" s="120">
        <v>65.890173893025889</v>
      </c>
    </row>
    <row r="77" spans="1:7" s="31" customFormat="1" ht="20.100000000000001" customHeight="1">
      <c r="A77" s="233">
        <v>2009</v>
      </c>
      <c r="B77" s="739">
        <v>107618.26243822547</v>
      </c>
      <c r="C77" s="739"/>
      <c r="D77" s="46">
        <v>38707.523277434069</v>
      </c>
      <c r="E77" s="118">
        <v>35.967430062953099</v>
      </c>
      <c r="F77" s="46">
        <v>68910.739160791403</v>
      </c>
      <c r="G77" s="120">
        <v>64.032569937046901</v>
      </c>
    </row>
    <row r="78" spans="1:7" s="31" customFormat="1" ht="20.100000000000001" customHeight="1">
      <c r="A78" s="233" t="s">
        <v>92</v>
      </c>
      <c r="B78" s="739">
        <v>117432.427063075</v>
      </c>
      <c r="C78" s="739"/>
      <c r="D78" s="46">
        <v>42802.573373376712</v>
      </c>
      <c r="E78" s="118">
        <v>36.44868325031436</v>
      </c>
      <c r="F78" s="46">
        <v>74629.853689698473</v>
      </c>
      <c r="G78" s="120">
        <v>63.55131674968564</v>
      </c>
    </row>
    <row r="79" spans="1:7" s="31" customFormat="1" ht="20.100000000000001" customHeight="1">
      <c r="A79" s="710" t="s">
        <v>93</v>
      </c>
      <c r="B79" s="711"/>
      <c r="C79" s="711"/>
      <c r="D79" s="711"/>
      <c r="E79" s="711"/>
      <c r="F79" s="711"/>
      <c r="G79" s="712"/>
    </row>
    <row r="80" spans="1:7" s="31" customFormat="1" ht="20.100000000000001" customHeight="1">
      <c r="A80" s="206"/>
      <c r="B80" s="734">
        <f>B78/B43*100</f>
        <v>3568.0964496328115</v>
      </c>
      <c r="C80" s="734"/>
      <c r="D80" s="349">
        <f>D78/D43*100</f>
        <v>2625.7888185210727</v>
      </c>
      <c r="E80" s="414" t="s">
        <v>4</v>
      </c>
      <c r="F80" s="349">
        <f>F78/F43*100</f>
        <v>4492.8127746254877</v>
      </c>
      <c r="G80" s="415" t="s">
        <v>4</v>
      </c>
    </row>
    <row r="81" spans="1:7" s="37" customFormat="1" ht="15" customHeight="1">
      <c r="A81" s="401" t="s">
        <v>305</v>
      </c>
      <c r="B81" s="335"/>
      <c r="C81" s="335"/>
      <c r="D81" s="416"/>
      <c r="E81" s="417"/>
      <c r="F81" s="417"/>
      <c r="G81" s="417"/>
    </row>
    <row r="82" spans="1:7" s="37" customFormat="1" ht="15" customHeight="1">
      <c r="A82" s="297" t="s">
        <v>306</v>
      </c>
      <c r="B82" s="298"/>
      <c r="C82" s="298"/>
      <c r="D82" s="299"/>
      <c r="E82" s="299"/>
      <c r="F82" s="299"/>
      <c r="G82" s="299"/>
    </row>
    <row r="84" spans="1:7" ht="33" customHeight="1">
      <c r="A84" s="721" t="s">
        <v>251</v>
      </c>
      <c r="B84" s="721"/>
      <c r="C84" s="721"/>
      <c r="D84" s="721"/>
      <c r="E84" s="721"/>
      <c r="F84" s="721"/>
      <c r="G84" s="721"/>
    </row>
    <row r="85" spans="1:7" s="37" customFormat="1" ht="15" customHeight="1">
      <c r="A85" s="707" t="s">
        <v>36</v>
      </c>
      <c r="B85" s="707"/>
      <c r="C85" s="113"/>
      <c r="D85" s="113"/>
      <c r="E85" s="55"/>
      <c r="F85" s="55"/>
      <c r="G85" s="55"/>
    </row>
    <row r="86" spans="1:7" s="31" customFormat="1" ht="20.100000000000001" customHeight="1">
      <c r="A86" s="251" t="s">
        <v>6</v>
      </c>
      <c r="B86" s="730" t="s">
        <v>7</v>
      </c>
      <c r="C86" s="730"/>
      <c r="D86" s="731" t="s">
        <v>222</v>
      </c>
      <c r="E86" s="731"/>
      <c r="F86" s="731" t="s">
        <v>223</v>
      </c>
      <c r="G86" s="732"/>
    </row>
    <row r="87" spans="1:7" s="31" customFormat="1" ht="20.100000000000001" customHeight="1">
      <c r="A87" s="233">
        <v>1976</v>
      </c>
      <c r="B87" s="800">
        <v>42.493718592964825</v>
      </c>
      <c r="C87" s="800"/>
      <c r="D87" s="801">
        <v>21.876981610653147</v>
      </c>
      <c r="E87" s="801"/>
      <c r="F87" s="801">
        <v>62.725575606720582</v>
      </c>
      <c r="G87" s="802"/>
    </row>
    <row r="88" spans="1:7" s="31" customFormat="1" ht="20.100000000000001" customHeight="1">
      <c r="A88" s="233">
        <v>1977</v>
      </c>
      <c r="B88" s="800">
        <v>33.877011240908104</v>
      </c>
      <c r="C88" s="800"/>
      <c r="D88" s="801">
        <v>35.900104058272632</v>
      </c>
      <c r="E88" s="801"/>
      <c r="F88" s="801">
        <v>32.390057361376677</v>
      </c>
      <c r="G88" s="802"/>
    </row>
    <row r="89" spans="1:7" s="31" customFormat="1" ht="20.100000000000001" customHeight="1">
      <c r="A89" s="233">
        <v>1978</v>
      </c>
      <c r="B89" s="800">
        <v>10.898913401382941</v>
      </c>
      <c r="C89" s="800"/>
      <c r="D89" s="801">
        <v>0.68912710566615942</v>
      </c>
      <c r="E89" s="801"/>
      <c r="F89" s="801">
        <v>18.601964182553417</v>
      </c>
      <c r="G89" s="802"/>
    </row>
    <row r="90" spans="1:7" s="31" customFormat="1" ht="20.100000000000001" customHeight="1">
      <c r="A90" s="233">
        <v>1979</v>
      </c>
      <c r="B90" s="800">
        <v>23.649049881235157</v>
      </c>
      <c r="C90" s="800"/>
      <c r="D90" s="801">
        <v>35.665399239543717</v>
      </c>
      <c r="E90" s="801"/>
      <c r="F90" s="801">
        <v>15.952264978080862</v>
      </c>
      <c r="G90" s="802"/>
    </row>
    <row r="91" spans="1:7" s="31" customFormat="1" ht="20.100000000000001" customHeight="1">
      <c r="A91" s="233">
        <v>1980</v>
      </c>
      <c r="B91" s="800">
        <v>13.314923760355384</v>
      </c>
      <c r="C91" s="800"/>
      <c r="D91" s="801">
        <v>6.6984304932735625</v>
      </c>
      <c r="E91" s="801"/>
      <c r="F91" s="801">
        <v>18.273471959672349</v>
      </c>
      <c r="G91" s="802"/>
    </row>
    <row r="92" spans="1:7" s="31" customFormat="1" ht="20.100000000000001" customHeight="1">
      <c r="A92" s="233">
        <v>1981</v>
      </c>
      <c r="B92" s="800">
        <v>28.554778554778551</v>
      </c>
      <c r="C92" s="800"/>
      <c r="D92" s="801">
        <v>10.29682164433936</v>
      </c>
      <c r="E92" s="801"/>
      <c r="F92" s="801">
        <v>40.898597052033381</v>
      </c>
      <c r="G92" s="802"/>
    </row>
    <row r="93" spans="1:7" s="31" customFormat="1" ht="20.100000000000001" customHeight="1">
      <c r="A93" s="233">
        <v>1982</v>
      </c>
      <c r="B93" s="800">
        <v>8.1595648232094362</v>
      </c>
      <c r="C93" s="800"/>
      <c r="D93" s="801">
        <v>7.7399380804953637</v>
      </c>
      <c r="E93" s="801"/>
      <c r="F93" s="801">
        <v>8.3816486009579165</v>
      </c>
      <c r="G93" s="802"/>
    </row>
    <row r="94" spans="1:7" s="31" customFormat="1" ht="20.100000000000001" customHeight="1">
      <c r="A94" s="233">
        <v>1983</v>
      </c>
      <c r="B94" s="800">
        <v>4.1377733749904593</v>
      </c>
      <c r="C94" s="800"/>
      <c r="D94" s="801">
        <v>13.395225464190986</v>
      </c>
      <c r="E94" s="801"/>
      <c r="F94" s="801">
        <v>-0.73264333061985099</v>
      </c>
      <c r="G94" s="802"/>
    </row>
    <row r="95" spans="1:7" s="31" customFormat="1" ht="20.100000000000001" customHeight="1">
      <c r="A95" s="233">
        <v>1984</v>
      </c>
      <c r="B95" s="800">
        <v>-3.5782233279672084</v>
      </c>
      <c r="C95" s="800"/>
      <c r="D95" s="801">
        <v>-9.5126705653021446</v>
      </c>
      <c r="E95" s="801"/>
      <c r="F95" s="801">
        <v>-1.1715089034666448E-2</v>
      </c>
      <c r="G95" s="802"/>
    </row>
    <row r="96" spans="1:7" s="31" customFormat="1" ht="20.100000000000001" customHeight="1">
      <c r="A96" s="233">
        <v>1985</v>
      </c>
      <c r="B96" s="800">
        <v>0.48569477119222881</v>
      </c>
      <c r="C96" s="800"/>
      <c r="D96" s="801">
        <v>-4.6100818612666927</v>
      </c>
      <c r="E96" s="801"/>
      <c r="F96" s="801">
        <v>3.2571763327475196</v>
      </c>
      <c r="G96" s="802"/>
    </row>
    <row r="97" spans="1:7" s="31" customFormat="1" ht="20.100000000000001" customHeight="1">
      <c r="A97" s="233">
        <v>1986</v>
      </c>
      <c r="B97" s="800">
        <v>-7.2653122875915699</v>
      </c>
      <c r="C97" s="800"/>
      <c r="D97" s="801">
        <v>-9.6431797651309665</v>
      </c>
      <c r="E97" s="801"/>
      <c r="F97" s="801">
        <v>-6.0705775558833466</v>
      </c>
      <c r="G97" s="802"/>
    </row>
    <row r="98" spans="1:7" s="31" customFormat="1" ht="20.100000000000001" customHeight="1">
      <c r="A98" s="233">
        <v>1987</v>
      </c>
      <c r="B98" s="800">
        <v>1.0587181366560827</v>
      </c>
      <c r="C98" s="800"/>
      <c r="D98" s="801">
        <v>-0.57485628592853288</v>
      </c>
      <c r="E98" s="801"/>
      <c r="F98" s="801">
        <v>1.8482725295965139</v>
      </c>
      <c r="G98" s="802"/>
    </row>
    <row r="99" spans="1:7" s="31" customFormat="1" ht="20.100000000000001" customHeight="1">
      <c r="A99" s="233">
        <v>1988</v>
      </c>
      <c r="B99" s="800">
        <v>2.5465388024820754</v>
      </c>
      <c r="C99" s="800"/>
      <c r="D99" s="801">
        <v>3.0920060331825141</v>
      </c>
      <c r="E99" s="801"/>
      <c r="F99" s="801">
        <v>2.2891709168544736</v>
      </c>
      <c r="G99" s="802"/>
    </row>
    <row r="100" spans="1:7" s="31" customFormat="1" ht="20.100000000000001" customHeight="1">
      <c r="A100" s="233">
        <v>1989</v>
      </c>
      <c r="B100" s="800">
        <v>4.7937131630648224</v>
      </c>
      <c r="C100" s="800"/>
      <c r="D100" s="801">
        <v>5.5352353084613384</v>
      </c>
      <c r="E100" s="801"/>
      <c r="F100" s="801">
        <v>4.4410946196660461</v>
      </c>
      <c r="G100" s="802"/>
    </row>
    <row r="101" spans="1:7" s="31" customFormat="1" ht="20.100000000000001" customHeight="1">
      <c r="A101" s="233">
        <v>1990</v>
      </c>
      <c r="B101" s="800">
        <v>4.6344206974128213</v>
      </c>
      <c r="C101" s="800"/>
      <c r="D101" s="801">
        <v>5.2449168207024286</v>
      </c>
      <c r="E101" s="801"/>
      <c r="F101" s="801">
        <v>4.3410680581769725</v>
      </c>
      <c r="G101" s="802"/>
    </row>
    <row r="102" spans="1:7" s="31" customFormat="1" ht="20.100000000000001" customHeight="1">
      <c r="A102" s="233">
        <v>1991</v>
      </c>
      <c r="B102" s="800">
        <v>6.013043789865975</v>
      </c>
      <c r="C102" s="800"/>
      <c r="D102" s="801">
        <v>10.120746432491742</v>
      </c>
      <c r="E102" s="801"/>
      <c r="F102" s="801">
        <v>4.0221323685890553</v>
      </c>
      <c r="G102" s="802"/>
    </row>
    <row r="103" spans="1:7" s="31" customFormat="1" ht="20.100000000000001" customHeight="1">
      <c r="A103" s="233">
        <v>1992</v>
      </c>
      <c r="B103" s="800">
        <v>5.502974580854513</v>
      </c>
      <c r="C103" s="800"/>
      <c r="D103" s="801">
        <v>6.6188197767145311</v>
      </c>
      <c r="E103" s="801"/>
      <c r="F103" s="801">
        <v>4.9304418985270075</v>
      </c>
      <c r="G103" s="802"/>
    </row>
    <row r="104" spans="1:7" s="31" customFormat="1" ht="20.100000000000001" customHeight="1">
      <c r="A104" s="233">
        <v>1993</v>
      </c>
      <c r="B104" s="800">
        <v>9.5604254773804911</v>
      </c>
      <c r="C104" s="800"/>
      <c r="D104" s="801">
        <v>11.667913238593869</v>
      </c>
      <c r="E104" s="801"/>
      <c r="F104" s="801">
        <v>8.4616884382920716</v>
      </c>
      <c r="G104" s="802"/>
    </row>
    <row r="105" spans="1:7" s="31" customFormat="1" ht="20.100000000000001" customHeight="1">
      <c r="A105" s="233">
        <v>1994</v>
      </c>
      <c r="B105" s="800">
        <v>8.8782313720902977</v>
      </c>
      <c r="C105" s="800"/>
      <c r="D105" s="801">
        <v>3.4996651038178328</v>
      </c>
      <c r="E105" s="801"/>
      <c r="F105" s="801">
        <v>11.765234585655222</v>
      </c>
      <c r="G105" s="802"/>
    </row>
    <row r="106" spans="1:7" s="31" customFormat="1" ht="20.100000000000001" customHeight="1">
      <c r="A106" s="233">
        <v>1995</v>
      </c>
      <c r="B106" s="800">
        <v>9.2877094972067198</v>
      </c>
      <c r="C106" s="800"/>
      <c r="D106" s="801">
        <v>16.324219381977031</v>
      </c>
      <c r="E106" s="801"/>
      <c r="F106" s="801">
        <v>5.7901085645355863</v>
      </c>
      <c r="G106" s="802"/>
    </row>
    <row r="107" spans="1:7" s="31" customFormat="1" ht="20.100000000000001" customHeight="1">
      <c r="A107" s="233">
        <v>1996</v>
      </c>
      <c r="B107" s="800">
        <v>7.5006144015728609</v>
      </c>
      <c r="C107" s="800"/>
      <c r="D107" s="801">
        <v>12.072322670375527</v>
      </c>
      <c r="E107" s="801"/>
      <c r="F107" s="801">
        <v>5.0019004180919922</v>
      </c>
      <c r="G107" s="802"/>
    </row>
    <row r="108" spans="1:7" s="31" customFormat="1" ht="20.100000000000001" customHeight="1">
      <c r="A108" s="233">
        <v>1997</v>
      </c>
      <c r="B108" s="800">
        <v>5.1346531937268622</v>
      </c>
      <c r="C108" s="800"/>
      <c r="D108" s="801">
        <v>7.1357656986845512</v>
      </c>
      <c r="E108" s="801"/>
      <c r="F108" s="801">
        <v>3.9672772026351879</v>
      </c>
      <c r="G108" s="802"/>
    </row>
    <row r="109" spans="1:7" s="31" customFormat="1" ht="20.100000000000001" customHeight="1">
      <c r="A109" s="233">
        <v>1998</v>
      </c>
      <c r="B109" s="800">
        <v>7.7411498651822228</v>
      </c>
      <c r="C109" s="800"/>
      <c r="D109" s="801">
        <v>4.2858797636974373</v>
      </c>
      <c r="E109" s="801"/>
      <c r="F109" s="801">
        <v>9.8182577814915248</v>
      </c>
      <c r="G109" s="802"/>
    </row>
    <row r="110" spans="1:7" s="31" customFormat="1" ht="20.100000000000001" customHeight="1">
      <c r="A110" s="233">
        <v>1999</v>
      </c>
      <c r="B110" s="800">
        <v>12.80778235246629</v>
      </c>
      <c r="C110" s="800"/>
      <c r="D110" s="801">
        <v>2.2992335888037019</v>
      </c>
      <c r="E110" s="801"/>
      <c r="F110" s="801">
        <v>18.806670471117883</v>
      </c>
      <c r="G110" s="802"/>
    </row>
    <row r="111" spans="1:7" s="31" customFormat="1" ht="20.100000000000001" customHeight="1">
      <c r="A111" s="233">
        <v>2000</v>
      </c>
      <c r="B111" s="800">
        <v>4.9246816863508798</v>
      </c>
      <c r="C111" s="800"/>
      <c r="D111" s="801">
        <v>-3.1433641396235572</v>
      </c>
      <c r="E111" s="801"/>
      <c r="F111" s="801">
        <v>8.8904553991770712</v>
      </c>
      <c r="G111" s="802"/>
    </row>
    <row r="112" spans="1:7" s="31" customFormat="1" ht="20.100000000000001" customHeight="1">
      <c r="A112" s="233">
        <v>2001</v>
      </c>
      <c r="B112" s="800">
        <v>4.6920451878254283</v>
      </c>
      <c r="C112" s="800"/>
      <c r="D112" s="801">
        <v>19.137743247942907</v>
      </c>
      <c r="E112" s="801"/>
      <c r="F112" s="801">
        <v>-1.6238901192075161</v>
      </c>
      <c r="G112" s="802"/>
    </row>
    <row r="113" spans="1:7" s="31" customFormat="1" ht="20.100000000000001" customHeight="1">
      <c r="A113" s="233">
        <v>2002</v>
      </c>
      <c r="B113" s="800">
        <v>10.453031148399774</v>
      </c>
      <c r="C113" s="800"/>
      <c r="D113" s="801">
        <v>5.882180573716127</v>
      </c>
      <c r="E113" s="801"/>
      <c r="F113" s="801">
        <v>12.873256958192741</v>
      </c>
      <c r="G113" s="802"/>
    </row>
    <row r="114" spans="1:7" s="31" customFormat="1" ht="20.100000000000001" customHeight="1">
      <c r="A114" s="233">
        <v>2003</v>
      </c>
      <c r="B114" s="800">
        <v>16.89414532536216</v>
      </c>
      <c r="C114" s="800"/>
      <c r="D114" s="801">
        <v>24.342879384720504</v>
      </c>
      <c r="E114" s="801"/>
      <c r="F114" s="801">
        <v>13.194388730759755</v>
      </c>
      <c r="G114" s="802"/>
    </row>
    <row r="115" spans="1:7" s="31" customFormat="1" ht="20.100000000000001" customHeight="1">
      <c r="A115" s="233">
        <v>2004</v>
      </c>
      <c r="B115" s="800">
        <v>14.270591419150591</v>
      </c>
      <c r="C115" s="800"/>
      <c r="D115" s="801">
        <v>11.677850447367248</v>
      </c>
      <c r="E115" s="801"/>
      <c r="F115" s="801">
        <v>15.685231100464961</v>
      </c>
      <c r="G115" s="802"/>
    </row>
    <row r="116" spans="1:7" s="31" customFormat="1" ht="20.100000000000001" customHeight="1">
      <c r="A116" s="233">
        <v>2005</v>
      </c>
      <c r="B116" s="800">
        <v>19.350298353399495</v>
      </c>
      <c r="C116" s="800"/>
      <c r="D116" s="801">
        <v>17.706938377420812</v>
      </c>
      <c r="E116" s="801"/>
      <c r="F116" s="801">
        <v>20.21588099516795</v>
      </c>
      <c r="G116" s="802"/>
    </row>
    <row r="117" spans="1:7" s="31" customFormat="1" ht="20.100000000000001" customHeight="1">
      <c r="A117" s="233">
        <v>2006</v>
      </c>
      <c r="B117" s="800">
        <v>12.799397113726599</v>
      </c>
      <c r="C117" s="800"/>
      <c r="D117" s="801">
        <v>12.177614680928912</v>
      </c>
      <c r="E117" s="801"/>
      <c r="F117" s="801">
        <v>13.120064285169718</v>
      </c>
      <c r="G117" s="802"/>
    </row>
    <row r="118" spans="1:7" s="31" customFormat="1" ht="20.100000000000001" customHeight="1">
      <c r="A118" s="233">
        <v>2007</v>
      </c>
      <c r="B118" s="800">
        <v>14.551646153683066</v>
      </c>
      <c r="C118" s="800"/>
      <c r="D118" s="801">
        <v>21.922177781893737</v>
      </c>
      <c r="E118" s="801"/>
      <c r="F118" s="801">
        <v>10.782166312146231</v>
      </c>
      <c r="G118" s="802"/>
    </row>
    <row r="119" spans="1:7" s="31" customFormat="1" ht="20.100000000000001" customHeight="1">
      <c r="A119" s="233">
        <v>2008</v>
      </c>
      <c r="B119" s="800">
        <v>31.672394696361835</v>
      </c>
      <c r="C119" s="800"/>
      <c r="D119" s="801">
        <v>24.70879284677514</v>
      </c>
      <c r="E119" s="801"/>
      <c r="F119" s="801">
        <v>35.591883254643847</v>
      </c>
      <c r="G119" s="802"/>
    </row>
    <row r="120" spans="1:7" s="31" customFormat="1" ht="20.100000000000001" customHeight="1">
      <c r="A120" s="233">
        <v>2009</v>
      </c>
      <c r="B120" s="800">
        <v>13.20088295870157</v>
      </c>
      <c r="C120" s="800"/>
      <c r="D120" s="801">
        <v>19.365746049616092</v>
      </c>
      <c r="E120" s="801"/>
      <c r="F120" s="801">
        <v>10.009475263438915</v>
      </c>
      <c r="G120" s="802"/>
    </row>
    <row r="121" spans="1:7" s="31" customFormat="1" ht="20.100000000000001" customHeight="1">
      <c r="A121" s="234" t="s">
        <v>43</v>
      </c>
      <c r="B121" s="803">
        <v>9.1194230444699826</v>
      </c>
      <c r="C121" s="803"/>
      <c r="D121" s="804">
        <v>10.579468147810942</v>
      </c>
      <c r="E121" s="804"/>
      <c r="F121" s="804">
        <v>8.2993080593178661</v>
      </c>
      <c r="G121" s="805"/>
    </row>
    <row r="122" spans="1:7" s="37" customFormat="1" ht="15" customHeight="1">
      <c r="A122" s="401" t="s">
        <v>305</v>
      </c>
      <c r="B122" s="335"/>
      <c r="C122" s="335"/>
      <c r="D122" s="416"/>
      <c r="E122" s="417"/>
      <c r="F122" s="417"/>
      <c r="G122" s="417"/>
    </row>
    <row r="123" spans="1:7" s="37" customFormat="1" ht="15" customHeight="1">
      <c r="A123" s="297" t="s">
        <v>306</v>
      </c>
      <c r="B123" s="298"/>
      <c r="C123" s="298"/>
      <c r="D123" s="299"/>
      <c r="E123" s="299"/>
      <c r="F123" s="299"/>
      <c r="G123" s="299"/>
    </row>
    <row r="125" spans="1:7" ht="31.5" customHeight="1">
      <c r="A125" s="721" t="s">
        <v>252</v>
      </c>
      <c r="B125" s="721"/>
      <c r="C125" s="721"/>
      <c r="D125" s="721"/>
      <c r="E125" s="721"/>
      <c r="F125" s="721"/>
      <c r="G125" s="721"/>
    </row>
    <row r="126" spans="1:7" s="37" customFormat="1" ht="12">
      <c r="A126" s="707" t="s">
        <v>36</v>
      </c>
      <c r="B126" s="707"/>
      <c r="C126" s="113"/>
      <c r="D126" s="113"/>
      <c r="E126" s="55"/>
      <c r="F126" s="55"/>
      <c r="G126" s="55"/>
    </row>
    <row r="127" spans="1:7" s="31" customFormat="1" ht="20.100000000000001" customHeight="1">
      <c r="A127" s="251" t="s">
        <v>6</v>
      </c>
      <c r="B127" s="730" t="s">
        <v>7</v>
      </c>
      <c r="C127" s="730"/>
      <c r="D127" s="731" t="s">
        <v>222</v>
      </c>
      <c r="E127" s="731"/>
      <c r="F127" s="731" t="s">
        <v>223</v>
      </c>
      <c r="G127" s="732"/>
    </row>
    <row r="128" spans="1:7" s="31" customFormat="1" ht="20.100000000000001" customHeight="1">
      <c r="A128" s="233">
        <v>1975</v>
      </c>
      <c r="B128" s="806">
        <v>9.2291181677218699</v>
      </c>
      <c r="C128" s="806">
        <v>4.571080198020538</v>
      </c>
      <c r="D128" s="709">
        <v>4.571080198020538</v>
      </c>
      <c r="E128" s="709">
        <v>4.6580379697013345</v>
      </c>
      <c r="F128" s="709">
        <v>4.6580379697013345</v>
      </c>
      <c r="G128" s="728"/>
    </row>
    <row r="129" spans="1:7" s="31" customFormat="1" ht="20.100000000000001" customHeight="1">
      <c r="A129" s="233">
        <v>1976</v>
      </c>
      <c r="B129" s="806">
        <v>10.6233741259287</v>
      </c>
      <c r="C129" s="806">
        <v>4.5003581816255238</v>
      </c>
      <c r="D129" s="709">
        <v>4.5003581816255238</v>
      </c>
      <c r="E129" s="709">
        <v>6.1230159443031971</v>
      </c>
      <c r="F129" s="709">
        <v>6.1230159443031971</v>
      </c>
      <c r="G129" s="728"/>
    </row>
    <row r="130" spans="1:7" s="31" customFormat="1" ht="20.100000000000001" customHeight="1">
      <c r="A130" s="233">
        <v>1977</v>
      </c>
      <c r="B130" s="806">
        <v>12.060925654218826</v>
      </c>
      <c r="C130" s="806">
        <v>5.1865554509087213</v>
      </c>
      <c r="D130" s="709">
        <v>5.1865554509087213</v>
      </c>
      <c r="E130" s="709">
        <v>6.8743702033101037</v>
      </c>
      <c r="F130" s="709">
        <v>6.8743702033101037</v>
      </c>
      <c r="G130" s="728"/>
    </row>
    <row r="131" spans="1:7" s="31" customFormat="1" ht="20.100000000000001" customHeight="1">
      <c r="A131" s="233">
        <v>1978</v>
      </c>
      <c r="B131" s="806">
        <v>13.645695235562332</v>
      </c>
      <c r="C131" s="806">
        <v>5.3278174687542954</v>
      </c>
      <c r="D131" s="709">
        <v>5.3278174687542954</v>
      </c>
      <c r="E131" s="709">
        <v>8.3178777668080368</v>
      </c>
      <c r="F131" s="709">
        <v>8.3178777668080368</v>
      </c>
      <c r="G131" s="728"/>
    </row>
    <row r="132" spans="1:7" s="31" customFormat="1" ht="20.100000000000001" customHeight="1">
      <c r="A132" s="233">
        <v>1979</v>
      </c>
      <c r="B132" s="806">
        <v>12.115199669486488</v>
      </c>
      <c r="C132" s="806">
        <v>5.1899426606708836</v>
      </c>
      <c r="D132" s="709">
        <v>5.1899426606708836</v>
      </c>
      <c r="E132" s="709">
        <v>6.9252570088156054</v>
      </c>
      <c r="F132" s="709">
        <v>6.9252570088156054</v>
      </c>
      <c r="G132" s="728"/>
    </row>
    <row r="133" spans="1:7" s="31" customFormat="1" ht="20.100000000000001" customHeight="1">
      <c r="A133" s="233">
        <v>1980</v>
      </c>
      <c r="B133" s="806">
        <v>10.406853750958406</v>
      </c>
      <c r="C133" s="806">
        <v>4.1978059154374501</v>
      </c>
      <c r="D133" s="709">
        <v>4.1978059154374501</v>
      </c>
      <c r="E133" s="709">
        <v>6.2090478355209564</v>
      </c>
      <c r="F133" s="709">
        <v>6.2090478355209564</v>
      </c>
      <c r="G133" s="728"/>
    </row>
    <row r="134" spans="1:7" s="31" customFormat="1" ht="20.100000000000001" customHeight="1">
      <c r="A134" s="233">
        <v>1981</v>
      </c>
      <c r="B134" s="806">
        <v>12.333516966844822</v>
      </c>
      <c r="C134" s="806">
        <v>4.268395099627579</v>
      </c>
      <c r="D134" s="709">
        <v>4.268395099627579</v>
      </c>
      <c r="E134" s="709">
        <v>8.0651218672172433</v>
      </c>
      <c r="F134" s="709">
        <v>8.0651218672172433</v>
      </c>
      <c r="G134" s="728"/>
    </row>
    <row r="135" spans="1:7" s="31" customFormat="1" ht="20.100000000000001" customHeight="1">
      <c r="A135" s="233">
        <v>1982</v>
      </c>
      <c r="B135" s="806">
        <v>14.593823809972676</v>
      </c>
      <c r="C135" s="806">
        <v>5.0310492201719406</v>
      </c>
      <c r="D135" s="709">
        <v>5.0310492201719406</v>
      </c>
      <c r="E135" s="709">
        <v>9.5627745898007355</v>
      </c>
      <c r="F135" s="709">
        <v>9.5627745898007355</v>
      </c>
      <c r="G135" s="728"/>
    </row>
    <row r="136" spans="1:7" s="31" customFormat="1" ht="20.100000000000001" customHeight="1">
      <c r="A136" s="233">
        <v>1983</v>
      </c>
      <c r="B136" s="806">
        <v>18.651022525043011</v>
      </c>
      <c r="C136" s="806">
        <v>7.0012985184743624</v>
      </c>
      <c r="D136" s="709">
        <v>7.0012985184743624</v>
      </c>
      <c r="E136" s="709">
        <v>11.649724006568647</v>
      </c>
      <c r="F136" s="709">
        <v>11.649724006568647</v>
      </c>
      <c r="G136" s="728"/>
    </row>
    <row r="137" spans="1:7" s="31" customFormat="1" ht="20.100000000000001" customHeight="1">
      <c r="A137" s="233">
        <v>1984</v>
      </c>
      <c r="B137" s="806">
        <v>18.780010169360626</v>
      </c>
      <c r="C137" s="806">
        <v>6.6158311608235572</v>
      </c>
      <c r="D137" s="709">
        <v>6.6158311608235572</v>
      </c>
      <c r="E137" s="709">
        <v>12.164179008537067</v>
      </c>
      <c r="F137" s="709">
        <v>12.164179008537067</v>
      </c>
      <c r="G137" s="728"/>
    </row>
    <row r="138" spans="1:7" s="31" customFormat="1" ht="20.100000000000001" customHeight="1">
      <c r="A138" s="233">
        <v>1985</v>
      </c>
      <c r="B138" s="806">
        <v>20.280495486869874</v>
      </c>
      <c r="C138" s="806">
        <v>6.7821187233486748</v>
      </c>
      <c r="D138" s="709">
        <v>6.7821187233486748</v>
      </c>
      <c r="E138" s="709">
        <v>13.4983767635212</v>
      </c>
      <c r="F138" s="709">
        <v>13.4983767635212</v>
      </c>
      <c r="G138" s="728"/>
    </row>
    <row r="139" spans="1:7" s="31" customFormat="1" ht="20.100000000000001" customHeight="1">
      <c r="A139" s="233">
        <v>1986</v>
      </c>
      <c r="B139" s="806">
        <v>26.509582612878869</v>
      </c>
      <c r="C139" s="806">
        <v>8.6379053696659636</v>
      </c>
      <c r="D139" s="709">
        <v>8.6379053696659636</v>
      </c>
      <c r="E139" s="709">
        <v>17.871677243212904</v>
      </c>
      <c r="F139" s="709">
        <v>17.871677243212904</v>
      </c>
      <c r="G139" s="728"/>
    </row>
    <row r="140" spans="1:7" s="31" customFormat="1" ht="20.100000000000001" customHeight="1">
      <c r="A140" s="233">
        <v>1987</v>
      </c>
      <c r="B140" s="806">
        <v>24.115547353453511</v>
      </c>
      <c r="C140" s="806">
        <v>7.7308121018646201</v>
      </c>
      <c r="D140" s="709">
        <v>7.7308121018646201</v>
      </c>
      <c r="E140" s="709">
        <v>16.384735251588893</v>
      </c>
      <c r="F140" s="709">
        <v>16.384735251588893</v>
      </c>
      <c r="G140" s="728"/>
    </row>
    <row r="141" spans="1:7" s="31" customFormat="1" ht="20.100000000000001" customHeight="1">
      <c r="A141" s="233">
        <v>1988</v>
      </c>
      <c r="B141" s="806">
        <v>30.635531882199356</v>
      </c>
      <c r="C141" s="806">
        <v>9.8731879173987895</v>
      </c>
      <c r="D141" s="709">
        <v>9.8731879173987895</v>
      </c>
      <c r="E141" s="709">
        <v>20.762343964800571</v>
      </c>
      <c r="F141" s="709">
        <v>20.762343964800571</v>
      </c>
      <c r="G141" s="728"/>
    </row>
    <row r="142" spans="1:7" s="31" customFormat="1" ht="20.100000000000001" customHeight="1">
      <c r="A142" s="233">
        <v>1989</v>
      </c>
      <c r="B142" s="806">
        <v>20.726684981571282</v>
      </c>
      <c r="C142" s="806">
        <v>6.7270410648849266</v>
      </c>
      <c r="D142" s="709">
        <v>6.7270410648849266</v>
      </c>
      <c r="E142" s="709">
        <v>13.999643916686352</v>
      </c>
      <c r="F142" s="709">
        <v>13.999643916686352</v>
      </c>
      <c r="G142" s="728"/>
    </row>
    <row r="143" spans="1:7" s="31" customFormat="1" ht="20.100000000000001" customHeight="1">
      <c r="A143" s="233">
        <v>1990</v>
      </c>
      <c r="B143" s="806">
        <v>12.641170145795094</v>
      </c>
      <c r="C143" s="806">
        <v>4.1267490872283137</v>
      </c>
      <c r="D143" s="709">
        <v>4.1267490872283137</v>
      </c>
      <c r="E143" s="709">
        <v>8.5144210585667803</v>
      </c>
      <c r="F143" s="709">
        <v>8.5144210585667803</v>
      </c>
      <c r="G143" s="728"/>
    </row>
    <row r="144" spans="1:7" s="31" customFormat="1" ht="20.100000000000001" customHeight="1">
      <c r="A144" s="233">
        <v>1991</v>
      </c>
      <c r="B144" s="806">
        <v>15.730804504758005</v>
      </c>
      <c r="C144" s="806">
        <v>5.3343506892824601</v>
      </c>
      <c r="D144" s="709">
        <v>5.3343506892824601</v>
      </c>
      <c r="E144" s="709">
        <v>10.396453815475546</v>
      </c>
      <c r="F144" s="709">
        <v>10.396453815475546</v>
      </c>
      <c r="G144" s="728"/>
    </row>
    <row r="145" spans="1:7" s="31" customFormat="1" ht="20.100000000000001" customHeight="1">
      <c r="A145" s="233">
        <v>1992</v>
      </c>
      <c r="B145" s="806">
        <v>14.458628931026396</v>
      </c>
      <c r="C145" s="806">
        <v>4.9548088890893993</v>
      </c>
      <c r="D145" s="709">
        <v>4.9548088890893993</v>
      </c>
      <c r="E145" s="709">
        <v>9.5038200419369954</v>
      </c>
      <c r="F145" s="709">
        <v>9.5038200419369954</v>
      </c>
      <c r="G145" s="728"/>
    </row>
    <row r="146" spans="1:7" s="31" customFormat="1" ht="20.100000000000001" customHeight="1">
      <c r="A146" s="233">
        <v>1993</v>
      </c>
      <c r="B146" s="806">
        <v>16.044076591586773</v>
      </c>
      <c r="C146" s="806">
        <v>5.6038849809893678</v>
      </c>
      <c r="D146" s="709">
        <v>5.6038849809893678</v>
      </c>
      <c r="E146" s="709">
        <v>10.440191610597406</v>
      </c>
      <c r="F146" s="709">
        <v>10.440191610597406</v>
      </c>
      <c r="G146" s="728"/>
    </row>
    <row r="147" spans="1:7" s="31" customFormat="1" ht="20.100000000000001" customHeight="1">
      <c r="A147" s="233">
        <v>1994</v>
      </c>
      <c r="B147" s="806">
        <v>17.788589372255416</v>
      </c>
      <c r="C147" s="806">
        <v>5.9062779818387803</v>
      </c>
      <c r="D147" s="709">
        <v>5.9062779818387803</v>
      </c>
      <c r="E147" s="709">
        <v>11.882311390416636</v>
      </c>
      <c r="F147" s="709">
        <v>11.882311390416636</v>
      </c>
      <c r="G147" s="728"/>
    </row>
    <row r="148" spans="1:7" s="31" customFormat="1" ht="20.100000000000001" customHeight="1">
      <c r="A148" s="233">
        <v>1995</v>
      </c>
      <c r="B148" s="806">
        <v>17.944219044161176</v>
      </c>
      <c r="C148" s="806">
        <v>6.3415549239380118</v>
      </c>
      <c r="D148" s="709">
        <v>6.3415549239380118</v>
      </c>
      <c r="E148" s="709">
        <v>11.602664120223164</v>
      </c>
      <c r="F148" s="709">
        <v>11.602664120223164</v>
      </c>
      <c r="G148" s="728"/>
    </row>
    <row r="149" spans="1:7" s="31" customFormat="1" ht="20.100000000000001" customHeight="1">
      <c r="A149" s="233">
        <v>1996</v>
      </c>
      <c r="B149" s="806">
        <v>17.024028420599734</v>
      </c>
      <c r="C149" s="806">
        <v>6.2722153085452277</v>
      </c>
      <c r="D149" s="709">
        <v>6.2722153085452277</v>
      </c>
      <c r="E149" s="709">
        <v>10.75181311205451</v>
      </c>
      <c r="F149" s="709">
        <v>10.75181311205451</v>
      </c>
      <c r="G149" s="728"/>
    </row>
    <row r="150" spans="1:7" s="31" customFormat="1" ht="20.100000000000001" customHeight="1">
      <c r="A150" s="233">
        <v>1997</v>
      </c>
      <c r="B150" s="806">
        <v>17.570473748549588</v>
      </c>
      <c r="C150" s="806">
        <v>6.5967600187539635</v>
      </c>
      <c r="D150" s="709">
        <v>6.5967600187539635</v>
      </c>
      <c r="E150" s="709">
        <v>10.973713729795628</v>
      </c>
      <c r="F150" s="709">
        <v>10.973713729795628</v>
      </c>
      <c r="G150" s="728"/>
    </row>
    <row r="151" spans="1:7" s="31" customFormat="1" ht="20.100000000000001" customHeight="1">
      <c r="A151" s="233">
        <v>1998</v>
      </c>
      <c r="B151" s="806">
        <v>20.750164683067069</v>
      </c>
      <c r="C151" s="806">
        <v>7.5407173908796672</v>
      </c>
      <c r="D151" s="709">
        <v>7.5407173908796672</v>
      </c>
      <c r="E151" s="709">
        <v>13.209447292187404</v>
      </c>
      <c r="F151" s="709">
        <v>13.209447292187404</v>
      </c>
      <c r="G151" s="728"/>
    </row>
    <row r="152" spans="1:7" s="31" customFormat="1" ht="20.100000000000001" customHeight="1">
      <c r="A152" s="233">
        <v>1999</v>
      </c>
      <c r="B152" s="806">
        <v>20.345343691596472</v>
      </c>
      <c r="C152" s="806">
        <v>6.7048561705944643</v>
      </c>
      <c r="D152" s="709">
        <v>6.7048561705944643</v>
      </c>
      <c r="E152" s="709">
        <v>13.640487521002006</v>
      </c>
      <c r="F152" s="709">
        <v>13.640487521002006</v>
      </c>
      <c r="G152" s="728"/>
    </row>
    <row r="153" spans="1:7" s="31" customFormat="1" ht="20.100000000000001" customHeight="1">
      <c r="A153" s="233">
        <v>2000</v>
      </c>
      <c r="B153" s="806">
        <v>16.136628032612997</v>
      </c>
      <c r="C153" s="806">
        <v>4.9089537863092634</v>
      </c>
      <c r="D153" s="709">
        <v>4.9089537863092634</v>
      </c>
      <c r="E153" s="709">
        <v>11.227674246303735</v>
      </c>
      <c r="F153" s="709">
        <v>11.227674246303735</v>
      </c>
      <c r="G153" s="728"/>
    </row>
    <row r="154" spans="1:7" s="31" customFormat="1" ht="20.100000000000001" customHeight="1">
      <c r="A154" s="233">
        <v>2001</v>
      </c>
      <c r="B154" s="806">
        <v>17.842854947241435</v>
      </c>
      <c r="C154" s="806">
        <v>6.1769798653027417</v>
      </c>
      <c r="D154" s="709">
        <v>6.1769798653027417</v>
      </c>
      <c r="E154" s="709">
        <v>11.66587508193869</v>
      </c>
      <c r="F154" s="709">
        <v>11.66587508193869</v>
      </c>
      <c r="G154" s="728"/>
    </row>
    <row r="155" spans="1:7" s="31" customFormat="1" ht="20.100000000000001" customHeight="1">
      <c r="A155" s="233">
        <v>2002</v>
      </c>
      <c r="B155" s="806">
        <v>18.741295245027125</v>
      </c>
      <c r="C155" s="806">
        <v>6.2195173164131958</v>
      </c>
      <c r="D155" s="709">
        <v>6.2195173164131958</v>
      </c>
      <c r="E155" s="709">
        <v>12.521777928613931</v>
      </c>
      <c r="F155" s="709">
        <v>12.521777928613931</v>
      </c>
      <c r="G155" s="728"/>
    </row>
    <row r="156" spans="1:7" s="31" customFormat="1" ht="20.100000000000001" customHeight="1">
      <c r="A156" s="233">
        <v>2003</v>
      </c>
      <c r="B156" s="806">
        <v>18.450029982262315</v>
      </c>
      <c r="C156" s="806">
        <v>6.513018550951136</v>
      </c>
      <c r="D156" s="709">
        <v>6.513018550951136</v>
      </c>
      <c r="E156" s="709">
        <v>11.937011431311179</v>
      </c>
      <c r="F156" s="709">
        <v>11.937011431311179</v>
      </c>
      <c r="G156" s="728"/>
    </row>
    <row r="157" spans="1:7" s="31" customFormat="1" ht="20.100000000000001" customHeight="1">
      <c r="A157" s="233">
        <v>2004</v>
      </c>
      <c r="B157" s="806">
        <v>16.081089630772041</v>
      </c>
      <c r="C157" s="806">
        <v>5.5479595055934992</v>
      </c>
      <c r="D157" s="709">
        <v>5.5479595055934992</v>
      </c>
      <c r="E157" s="709">
        <v>10.533130125178543</v>
      </c>
      <c r="F157" s="709">
        <v>10.533130125178543</v>
      </c>
      <c r="G157" s="728"/>
    </row>
    <row r="158" spans="1:7" s="31" customFormat="1" ht="20.100000000000001" customHeight="1">
      <c r="A158" s="233">
        <v>2005</v>
      </c>
      <c r="B158" s="806">
        <v>14.572929479778477</v>
      </c>
      <c r="C158" s="806">
        <v>4.9584190548683669</v>
      </c>
      <c r="D158" s="709">
        <v>4.9584190548683669</v>
      </c>
      <c r="E158" s="709">
        <v>9.6145104249101117</v>
      </c>
      <c r="F158" s="709">
        <v>9.6145104249101117</v>
      </c>
      <c r="G158" s="728"/>
    </row>
    <row r="159" spans="1:7" s="31" customFormat="1" ht="20.100000000000001" customHeight="1">
      <c r="A159" s="233">
        <v>2006</v>
      </c>
      <c r="B159" s="806">
        <v>12.804268681202402</v>
      </c>
      <c r="C159" s="806">
        <v>4.3326196575727423</v>
      </c>
      <c r="D159" s="709">
        <v>4.3326196575727423</v>
      </c>
      <c r="E159" s="709">
        <v>8.4716490236296593</v>
      </c>
      <c r="F159" s="709">
        <v>8.4716490236296593</v>
      </c>
      <c r="G159" s="728"/>
    </row>
    <row r="160" spans="1:7" s="31" customFormat="1" ht="20.100000000000001" customHeight="1">
      <c r="A160" s="233">
        <v>2007</v>
      </c>
      <c r="B160" s="806">
        <v>13.238910966902798</v>
      </c>
      <c r="C160" s="806">
        <v>4.7679251126474576</v>
      </c>
      <c r="D160" s="709">
        <v>4.7679251126474576</v>
      </c>
      <c r="E160" s="709">
        <v>8.4709858542553409</v>
      </c>
      <c r="F160" s="709">
        <v>8.4709858542553409</v>
      </c>
      <c r="G160" s="728"/>
    </row>
    <row r="161" spans="1:7" s="31" customFormat="1" ht="20.100000000000001" customHeight="1">
      <c r="A161" s="233">
        <v>2008</v>
      </c>
      <c r="B161" s="806">
        <v>13.481835825743902</v>
      </c>
      <c r="C161" s="806">
        <v>4.5986307561889825</v>
      </c>
      <c r="D161" s="709">
        <v>4.5986307561889825</v>
      </c>
      <c r="E161" s="709">
        <v>8.8832050695549185</v>
      </c>
      <c r="F161" s="709">
        <v>8.8832050695549185</v>
      </c>
      <c r="G161" s="728"/>
    </row>
    <row r="162" spans="1:7" s="31" customFormat="1" ht="20.100000000000001" customHeight="1">
      <c r="A162" s="233">
        <v>2009</v>
      </c>
      <c r="B162" s="806">
        <v>20.103883024240123</v>
      </c>
      <c r="C162" s="806">
        <v>7.2308500666814659</v>
      </c>
      <c r="D162" s="709">
        <v>7.2308500666814659</v>
      </c>
      <c r="E162" s="709">
        <v>12.873032957558655</v>
      </c>
      <c r="F162" s="709">
        <v>12.873032957558655</v>
      </c>
      <c r="G162" s="728"/>
    </row>
    <row r="163" spans="1:7" s="31" customFormat="1" ht="20.100000000000001" customHeight="1">
      <c r="A163" s="234" t="s">
        <v>92</v>
      </c>
      <c r="B163" s="807">
        <v>18.931050753184348</v>
      </c>
      <c r="C163" s="807">
        <v>6.9001187249844138</v>
      </c>
      <c r="D163" s="719">
        <v>6.9001187249844138</v>
      </c>
      <c r="E163" s="719">
        <v>12.030932028199933</v>
      </c>
      <c r="F163" s="719">
        <v>12.030932028199933</v>
      </c>
      <c r="G163" s="720"/>
    </row>
    <row r="164" spans="1:7" s="37" customFormat="1" ht="15" customHeight="1">
      <c r="A164" s="401" t="s">
        <v>305</v>
      </c>
      <c r="B164" s="335"/>
      <c r="C164" s="335"/>
      <c r="D164" s="416"/>
      <c r="E164" s="417"/>
      <c r="F164" s="417"/>
      <c r="G164" s="417"/>
    </row>
    <row r="165" spans="1:7" s="37" customFormat="1" ht="15" customHeight="1">
      <c r="A165" s="297" t="s">
        <v>306</v>
      </c>
      <c r="B165" s="298"/>
      <c r="C165" s="298"/>
      <c r="D165" s="299"/>
      <c r="E165" s="299"/>
      <c r="F165" s="299"/>
      <c r="G165" s="299"/>
    </row>
  </sheetData>
  <mergeCells count="273">
    <mergeCell ref="B69:C69"/>
    <mergeCell ref="B70:C70"/>
    <mergeCell ref="B71:C71"/>
    <mergeCell ref="B72:C72"/>
    <mergeCell ref="B73:C73"/>
    <mergeCell ref="B74:C74"/>
    <mergeCell ref="B75:C75"/>
    <mergeCell ref="B162:C162"/>
    <mergeCell ref="D162:E162"/>
    <mergeCell ref="B158:C158"/>
    <mergeCell ref="D158:E158"/>
    <mergeCell ref="B154:C154"/>
    <mergeCell ref="D154:E154"/>
    <mergeCell ref="B150:C150"/>
    <mergeCell ref="D150:E150"/>
    <mergeCell ref="B146:C146"/>
    <mergeCell ref="D146:E146"/>
    <mergeCell ref="B142:C142"/>
    <mergeCell ref="D142:E142"/>
    <mergeCell ref="B138:C138"/>
    <mergeCell ref="D138:E138"/>
    <mergeCell ref="B134:C134"/>
    <mergeCell ref="D134:E134"/>
    <mergeCell ref="B130:C130"/>
    <mergeCell ref="F162:G162"/>
    <mergeCell ref="B163:C163"/>
    <mergeCell ref="D163:E163"/>
    <mergeCell ref="F163:G163"/>
    <mergeCell ref="B160:C160"/>
    <mergeCell ref="D160:E160"/>
    <mergeCell ref="F160:G160"/>
    <mergeCell ref="B161:C161"/>
    <mergeCell ref="D161:E161"/>
    <mergeCell ref="F161:G161"/>
    <mergeCell ref="F158:G158"/>
    <mergeCell ref="B159:C159"/>
    <mergeCell ref="D159:E159"/>
    <mergeCell ref="F159:G159"/>
    <mergeCell ref="B156:C156"/>
    <mergeCell ref="D156:E156"/>
    <mergeCell ref="F156:G156"/>
    <mergeCell ref="B157:C157"/>
    <mergeCell ref="D157:E157"/>
    <mergeCell ref="F157:G157"/>
    <mergeCell ref="F154:G154"/>
    <mergeCell ref="B155:C155"/>
    <mergeCell ref="D155:E155"/>
    <mergeCell ref="F155:G155"/>
    <mergeCell ref="B152:C152"/>
    <mergeCell ref="D152:E152"/>
    <mergeCell ref="F152:G152"/>
    <mergeCell ref="B153:C153"/>
    <mergeCell ref="D153:E153"/>
    <mergeCell ref="F153:G153"/>
    <mergeCell ref="F150:G150"/>
    <mergeCell ref="B151:C151"/>
    <mergeCell ref="D151:E151"/>
    <mergeCell ref="F151:G151"/>
    <mergeCell ref="B148:C148"/>
    <mergeCell ref="D148:E148"/>
    <mergeCell ref="F148:G148"/>
    <mergeCell ref="B149:C149"/>
    <mergeCell ref="D149:E149"/>
    <mergeCell ref="F149:G149"/>
    <mergeCell ref="F146:G146"/>
    <mergeCell ref="B147:C147"/>
    <mergeCell ref="D147:E147"/>
    <mergeCell ref="F147:G147"/>
    <mergeCell ref="B144:C144"/>
    <mergeCell ref="D144:E144"/>
    <mergeCell ref="F144:G144"/>
    <mergeCell ref="B145:C145"/>
    <mergeCell ref="D145:E145"/>
    <mergeCell ref="F145:G145"/>
    <mergeCell ref="F142:G142"/>
    <mergeCell ref="B143:C143"/>
    <mergeCell ref="D143:E143"/>
    <mergeCell ref="F143:G143"/>
    <mergeCell ref="B140:C140"/>
    <mergeCell ref="D140:E140"/>
    <mergeCell ref="F140:G140"/>
    <mergeCell ref="B141:C141"/>
    <mergeCell ref="D141:E141"/>
    <mergeCell ref="F141:G141"/>
    <mergeCell ref="F138:G138"/>
    <mergeCell ref="B139:C139"/>
    <mergeCell ref="D139:E139"/>
    <mergeCell ref="F139:G139"/>
    <mergeCell ref="B136:C136"/>
    <mergeCell ref="D136:E136"/>
    <mergeCell ref="F136:G136"/>
    <mergeCell ref="B137:C137"/>
    <mergeCell ref="D137:E137"/>
    <mergeCell ref="F137:G137"/>
    <mergeCell ref="F134:G134"/>
    <mergeCell ref="B135:C135"/>
    <mergeCell ref="D135:E135"/>
    <mergeCell ref="F135:G135"/>
    <mergeCell ref="B132:C132"/>
    <mergeCell ref="D132:E132"/>
    <mergeCell ref="F132:G132"/>
    <mergeCell ref="B133:C133"/>
    <mergeCell ref="D133:E133"/>
    <mergeCell ref="F133:G133"/>
    <mergeCell ref="D130:E130"/>
    <mergeCell ref="F130:G130"/>
    <mergeCell ref="B131:C131"/>
    <mergeCell ref="D131:E131"/>
    <mergeCell ref="F131:G131"/>
    <mergeCell ref="B128:C128"/>
    <mergeCell ref="D128:E128"/>
    <mergeCell ref="F128:G128"/>
    <mergeCell ref="B129:C129"/>
    <mergeCell ref="D129:E129"/>
    <mergeCell ref="F129:G129"/>
    <mergeCell ref="B121:C121"/>
    <mergeCell ref="D121:E121"/>
    <mergeCell ref="F121:G121"/>
    <mergeCell ref="A125:G125"/>
    <mergeCell ref="A126:B126"/>
    <mergeCell ref="B127:C127"/>
    <mergeCell ref="D127:E127"/>
    <mergeCell ref="F127:G127"/>
    <mergeCell ref="B119:C119"/>
    <mergeCell ref="D119:E119"/>
    <mergeCell ref="F119:G119"/>
    <mergeCell ref="B120:C120"/>
    <mergeCell ref="D120:E120"/>
    <mergeCell ref="F120:G120"/>
    <mergeCell ref="B117:C117"/>
    <mergeCell ref="D117:E117"/>
    <mergeCell ref="F117:G117"/>
    <mergeCell ref="B118:C118"/>
    <mergeCell ref="D118:E118"/>
    <mergeCell ref="F118:G118"/>
    <mergeCell ref="B115:C115"/>
    <mergeCell ref="D115:E115"/>
    <mergeCell ref="F115:G115"/>
    <mergeCell ref="B116:C116"/>
    <mergeCell ref="D116:E116"/>
    <mergeCell ref="F116:G116"/>
    <mergeCell ref="B113:C113"/>
    <mergeCell ref="D113:E113"/>
    <mergeCell ref="F113:G113"/>
    <mergeCell ref="B114:C114"/>
    <mergeCell ref="D114:E114"/>
    <mergeCell ref="F114:G114"/>
    <mergeCell ref="B111:C111"/>
    <mergeCell ref="D111:E111"/>
    <mergeCell ref="F111:G111"/>
    <mergeCell ref="B112:C112"/>
    <mergeCell ref="D112:E112"/>
    <mergeCell ref="F112:G112"/>
    <mergeCell ref="B109:C109"/>
    <mergeCell ref="D109:E109"/>
    <mergeCell ref="F109:G109"/>
    <mergeCell ref="B110:C110"/>
    <mergeCell ref="D110:E110"/>
    <mergeCell ref="F110:G110"/>
    <mergeCell ref="B107:C107"/>
    <mergeCell ref="D107:E107"/>
    <mergeCell ref="F107:G107"/>
    <mergeCell ref="B108:C108"/>
    <mergeCell ref="D108:E108"/>
    <mergeCell ref="F108:G108"/>
    <mergeCell ref="B105:C105"/>
    <mergeCell ref="D105:E105"/>
    <mergeCell ref="F105:G105"/>
    <mergeCell ref="B106:C106"/>
    <mergeCell ref="D106:E106"/>
    <mergeCell ref="F106:G106"/>
    <mergeCell ref="B103:C103"/>
    <mergeCell ref="D103:E103"/>
    <mergeCell ref="F103:G103"/>
    <mergeCell ref="B104:C104"/>
    <mergeCell ref="D104:E104"/>
    <mergeCell ref="F104:G104"/>
    <mergeCell ref="B101:C101"/>
    <mergeCell ref="D101:E101"/>
    <mergeCell ref="F101:G101"/>
    <mergeCell ref="B102:C102"/>
    <mergeCell ref="D102:E102"/>
    <mergeCell ref="F102:G102"/>
    <mergeCell ref="B99:C99"/>
    <mergeCell ref="D99:E99"/>
    <mergeCell ref="F99:G99"/>
    <mergeCell ref="B100:C100"/>
    <mergeCell ref="D100:E100"/>
    <mergeCell ref="F100:G100"/>
    <mergeCell ref="B97:C97"/>
    <mergeCell ref="D97:E97"/>
    <mergeCell ref="F97:G97"/>
    <mergeCell ref="B98:C98"/>
    <mergeCell ref="D98:E98"/>
    <mergeCell ref="F98:G98"/>
    <mergeCell ref="B95:C95"/>
    <mergeCell ref="D95:E95"/>
    <mergeCell ref="F95:G95"/>
    <mergeCell ref="B96:C96"/>
    <mergeCell ref="D96:E96"/>
    <mergeCell ref="F96:G96"/>
    <mergeCell ref="B93:C93"/>
    <mergeCell ref="D93:E93"/>
    <mergeCell ref="F93:G93"/>
    <mergeCell ref="B94:C94"/>
    <mergeCell ref="D94:E94"/>
    <mergeCell ref="F94:G94"/>
    <mergeCell ref="B91:C91"/>
    <mergeCell ref="D91:E91"/>
    <mergeCell ref="F91:G91"/>
    <mergeCell ref="B92:C92"/>
    <mergeCell ref="D92:E92"/>
    <mergeCell ref="F92:G92"/>
    <mergeCell ref="B89:C89"/>
    <mergeCell ref="D89:E89"/>
    <mergeCell ref="F89:G89"/>
    <mergeCell ref="B90:C90"/>
    <mergeCell ref="D90:E90"/>
    <mergeCell ref="F90:G90"/>
    <mergeCell ref="B87:C87"/>
    <mergeCell ref="D87:E87"/>
    <mergeCell ref="F87:G87"/>
    <mergeCell ref="B88:C88"/>
    <mergeCell ref="D88:E88"/>
    <mergeCell ref="F88:G88"/>
    <mergeCell ref="B86:C86"/>
    <mergeCell ref="D86:E86"/>
    <mergeCell ref="F86:G86"/>
    <mergeCell ref="A40:B40"/>
    <mergeCell ref="A41:A42"/>
    <mergeCell ref="B41:C41"/>
    <mergeCell ref="D41:E41"/>
    <mergeCell ref="F41:G41"/>
    <mergeCell ref="A79:G79"/>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80:C80"/>
    <mergeCell ref="A1:E1"/>
    <mergeCell ref="A2:A3"/>
    <mergeCell ref="B2:D2"/>
    <mergeCell ref="E2:E3"/>
    <mergeCell ref="A37:G37"/>
    <mergeCell ref="A39:G39"/>
    <mergeCell ref="A84:G84"/>
    <mergeCell ref="A85:B85"/>
    <mergeCell ref="B57:C57"/>
    <mergeCell ref="B58:C58"/>
    <mergeCell ref="B59:C59"/>
    <mergeCell ref="B60:C60"/>
    <mergeCell ref="B61:C61"/>
    <mergeCell ref="B62:C62"/>
    <mergeCell ref="B63:C63"/>
    <mergeCell ref="B64:C64"/>
    <mergeCell ref="B65:C65"/>
    <mergeCell ref="B66:C66"/>
    <mergeCell ref="B76:C76"/>
    <mergeCell ref="B77:C77"/>
    <mergeCell ref="B78:C78"/>
    <mergeCell ref="B67:C67"/>
    <mergeCell ref="B68:C68"/>
  </mergeCells>
  <pageMargins left="1.03" right="0.16" top="0.28000000000000003" bottom="0.17" header="0.3" footer="7158278.8300000001"/>
  <pageSetup paperSize="9" scale="93" orientation="portrait" r:id="rId1"/>
  <rowBreaks count="3" manualBreakCount="3">
    <brk id="38" max="6" man="1"/>
    <brk id="83" max="6" man="1"/>
    <brk id="12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975A"/>
  </sheetPr>
  <dimension ref="A2:AF327"/>
  <sheetViews>
    <sheetView view="pageBreakPreview" topLeftCell="A333" zoomScale="120" zoomScaleSheetLayoutView="120" workbookViewId="0">
      <selection activeCell="H20" sqref="H20"/>
    </sheetView>
  </sheetViews>
  <sheetFormatPr defaultRowHeight="15"/>
  <cols>
    <col min="1" max="1" width="10.7109375" style="438" customWidth="1"/>
    <col min="2" max="5" width="17.7109375" style="438" customWidth="1"/>
    <col min="6" max="6" width="15.42578125" style="439" customWidth="1"/>
    <col min="7" max="257" width="9.140625" style="439"/>
    <col min="258" max="259" width="17.7109375" style="439" customWidth="1"/>
    <col min="260" max="260" width="15.5703125" style="439" customWidth="1"/>
    <col min="261" max="261" width="12.7109375" style="439" customWidth="1"/>
    <col min="262" max="262" width="15.42578125" style="439" customWidth="1"/>
    <col min="263" max="513" width="9.140625" style="439"/>
    <col min="514" max="515" width="17.7109375" style="439" customWidth="1"/>
    <col min="516" max="516" width="15.5703125" style="439" customWidth="1"/>
    <col min="517" max="517" width="12.7109375" style="439" customWidth="1"/>
    <col min="518" max="518" width="15.42578125" style="439" customWidth="1"/>
    <col min="519" max="769" width="9.140625" style="439"/>
    <col min="770" max="771" width="17.7109375" style="439" customWidth="1"/>
    <col min="772" max="772" width="15.5703125" style="439" customWidth="1"/>
    <col min="773" max="773" width="12.7109375" style="439" customWidth="1"/>
    <col min="774" max="774" width="15.42578125" style="439" customWidth="1"/>
    <col min="775" max="1025" width="9.140625" style="439"/>
    <col min="1026" max="1027" width="17.7109375" style="439" customWidth="1"/>
    <col min="1028" max="1028" width="15.5703125" style="439" customWidth="1"/>
    <col min="1029" max="1029" width="12.7109375" style="439" customWidth="1"/>
    <col min="1030" max="1030" width="15.42578125" style="439" customWidth="1"/>
    <col min="1031" max="1281" width="9.140625" style="439"/>
    <col min="1282" max="1283" width="17.7109375" style="439" customWidth="1"/>
    <col min="1284" max="1284" width="15.5703125" style="439" customWidth="1"/>
    <col min="1285" max="1285" width="12.7109375" style="439" customWidth="1"/>
    <col min="1286" max="1286" width="15.42578125" style="439" customWidth="1"/>
    <col min="1287" max="1537" width="9.140625" style="439"/>
    <col min="1538" max="1539" width="17.7109375" style="439" customWidth="1"/>
    <col min="1540" max="1540" width="15.5703125" style="439" customWidth="1"/>
    <col min="1541" max="1541" width="12.7109375" style="439" customWidth="1"/>
    <col min="1542" max="1542" width="15.42578125" style="439" customWidth="1"/>
    <col min="1543" max="1793" width="9.140625" style="439"/>
    <col min="1794" max="1795" width="17.7109375" style="439" customWidth="1"/>
    <col min="1796" max="1796" width="15.5703125" style="439" customWidth="1"/>
    <col min="1797" max="1797" width="12.7109375" style="439" customWidth="1"/>
    <col min="1798" max="1798" width="15.42578125" style="439" customWidth="1"/>
    <col min="1799" max="2049" width="9.140625" style="439"/>
    <col min="2050" max="2051" width="17.7109375" style="439" customWidth="1"/>
    <col min="2052" max="2052" width="15.5703125" style="439" customWidth="1"/>
    <col min="2053" max="2053" width="12.7109375" style="439" customWidth="1"/>
    <col min="2054" max="2054" width="15.42578125" style="439" customWidth="1"/>
    <col min="2055" max="2305" width="9.140625" style="439"/>
    <col min="2306" max="2307" width="17.7109375" style="439" customWidth="1"/>
    <col min="2308" max="2308" width="15.5703125" style="439" customWidth="1"/>
    <col min="2309" max="2309" width="12.7109375" style="439" customWidth="1"/>
    <col min="2310" max="2310" width="15.42578125" style="439" customWidth="1"/>
    <col min="2311" max="2561" width="9.140625" style="439"/>
    <col min="2562" max="2563" width="17.7109375" style="439" customWidth="1"/>
    <col min="2564" max="2564" width="15.5703125" style="439" customWidth="1"/>
    <col min="2565" max="2565" width="12.7109375" style="439" customWidth="1"/>
    <col min="2566" max="2566" width="15.42578125" style="439" customWidth="1"/>
    <col min="2567" max="2817" width="9.140625" style="439"/>
    <col min="2818" max="2819" width="17.7109375" style="439" customWidth="1"/>
    <col min="2820" max="2820" width="15.5703125" style="439" customWidth="1"/>
    <col min="2821" max="2821" width="12.7109375" style="439" customWidth="1"/>
    <col min="2822" max="2822" width="15.42578125" style="439" customWidth="1"/>
    <col min="2823" max="3073" width="9.140625" style="439"/>
    <col min="3074" max="3075" width="17.7109375" style="439" customWidth="1"/>
    <col min="3076" max="3076" width="15.5703125" style="439" customWidth="1"/>
    <col min="3077" max="3077" width="12.7109375" style="439" customWidth="1"/>
    <col min="3078" max="3078" width="15.42578125" style="439" customWidth="1"/>
    <col min="3079" max="3329" width="9.140625" style="439"/>
    <col min="3330" max="3331" width="17.7109375" style="439" customWidth="1"/>
    <col min="3332" max="3332" width="15.5703125" style="439" customWidth="1"/>
    <col min="3333" max="3333" width="12.7109375" style="439" customWidth="1"/>
    <col min="3334" max="3334" width="15.42578125" style="439" customWidth="1"/>
    <col min="3335" max="3585" width="9.140625" style="439"/>
    <col min="3586" max="3587" width="17.7109375" style="439" customWidth="1"/>
    <col min="3588" max="3588" width="15.5703125" style="439" customWidth="1"/>
    <col min="3589" max="3589" width="12.7109375" style="439" customWidth="1"/>
    <col min="3590" max="3590" width="15.42578125" style="439" customWidth="1"/>
    <col min="3591" max="3841" width="9.140625" style="439"/>
    <col min="3842" max="3843" width="17.7109375" style="439" customWidth="1"/>
    <col min="3844" max="3844" width="15.5703125" style="439" customWidth="1"/>
    <col min="3845" max="3845" width="12.7109375" style="439" customWidth="1"/>
    <col min="3846" max="3846" width="15.42578125" style="439" customWidth="1"/>
    <col min="3847" max="4097" width="9.140625" style="439"/>
    <col min="4098" max="4099" width="17.7109375" style="439" customWidth="1"/>
    <col min="4100" max="4100" width="15.5703125" style="439" customWidth="1"/>
    <col min="4101" max="4101" width="12.7109375" style="439" customWidth="1"/>
    <col min="4102" max="4102" width="15.42578125" style="439" customWidth="1"/>
    <col min="4103" max="4353" width="9.140625" style="439"/>
    <col min="4354" max="4355" width="17.7109375" style="439" customWidth="1"/>
    <col min="4356" max="4356" width="15.5703125" style="439" customWidth="1"/>
    <col min="4357" max="4357" width="12.7109375" style="439" customWidth="1"/>
    <col min="4358" max="4358" width="15.42578125" style="439" customWidth="1"/>
    <col min="4359" max="4609" width="9.140625" style="439"/>
    <col min="4610" max="4611" width="17.7109375" style="439" customWidth="1"/>
    <col min="4612" max="4612" width="15.5703125" style="439" customWidth="1"/>
    <col min="4613" max="4613" width="12.7109375" style="439" customWidth="1"/>
    <col min="4614" max="4614" width="15.42578125" style="439" customWidth="1"/>
    <col min="4615" max="4865" width="9.140625" style="439"/>
    <col min="4866" max="4867" width="17.7109375" style="439" customWidth="1"/>
    <col min="4868" max="4868" width="15.5703125" style="439" customWidth="1"/>
    <col min="4869" max="4869" width="12.7109375" style="439" customWidth="1"/>
    <col min="4870" max="4870" width="15.42578125" style="439" customWidth="1"/>
    <col min="4871" max="5121" width="9.140625" style="439"/>
    <col min="5122" max="5123" width="17.7109375" style="439" customWidth="1"/>
    <col min="5124" max="5124" width="15.5703125" style="439" customWidth="1"/>
    <col min="5125" max="5125" width="12.7109375" style="439" customWidth="1"/>
    <col min="5126" max="5126" width="15.42578125" style="439" customWidth="1"/>
    <col min="5127" max="5377" width="9.140625" style="439"/>
    <col min="5378" max="5379" width="17.7109375" style="439" customWidth="1"/>
    <col min="5380" max="5380" width="15.5703125" style="439" customWidth="1"/>
    <col min="5381" max="5381" width="12.7109375" style="439" customWidth="1"/>
    <col min="5382" max="5382" width="15.42578125" style="439" customWidth="1"/>
    <col min="5383" max="5633" width="9.140625" style="439"/>
    <col min="5634" max="5635" width="17.7109375" style="439" customWidth="1"/>
    <col min="5636" max="5636" width="15.5703125" style="439" customWidth="1"/>
    <col min="5637" max="5637" width="12.7109375" style="439" customWidth="1"/>
    <col min="5638" max="5638" width="15.42578125" style="439" customWidth="1"/>
    <col min="5639" max="5889" width="9.140625" style="439"/>
    <col min="5890" max="5891" width="17.7109375" style="439" customWidth="1"/>
    <col min="5892" max="5892" width="15.5703125" style="439" customWidth="1"/>
    <col min="5893" max="5893" width="12.7109375" style="439" customWidth="1"/>
    <col min="5894" max="5894" width="15.42578125" style="439" customWidth="1"/>
    <col min="5895" max="6145" width="9.140625" style="439"/>
    <col min="6146" max="6147" width="17.7109375" style="439" customWidth="1"/>
    <col min="6148" max="6148" width="15.5703125" style="439" customWidth="1"/>
    <col min="6149" max="6149" width="12.7109375" style="439" customWidth="1"/>
    <col min="6150" max="6150" width="15.42578125" style="439" customWidth="1"/>
    <col min="6151" max="6401" width="9.140625" style="439"/>
    <col min="6402" max="6403" width="17.7109375" style="439" customWidth="1"/>
    <col min="6404" max="6404" width="15.5703125" style="439" customWidth="1"/>
    <col min="6405" max="6405" width="12.7109375" style="439" customWidth="1"/>
    <col min="6406" max="6406" width="15.42578125" style="439" customWidth="1"/>
    <col min="6407" max="6657" width="9.140625" style="439"/>
    <col min="6658" max="6659" width="17.7109375" style="439" customWidth="1"/>
    <col min="6660" max="6660" width="15.5703125" style="439" customWidth="1"/>
    <col min="6661" max="6661" width="12.7109375" style="439" customWidth="1"/>
    <col min="6662" max="6662" width="15.42578125" style="439" customWidth="1"/>
    <col min="6663" max="6913" width="9.140625" style="439"/>
    <col min="6914" max="6915" width="17.7109375" style="439" customWidth="1"/>
    <col min="6916" max="6916" width="15.5703125" style="439" customWidth="1"/>
    <col min="6917" max="6917" width="12.7109375" style="439" customWidth="1"/>
    <col min="6918" max="6918" width="15.42578125" style="439" customWidth="1"/>
    <col min="6919" max="7169" width="9.140625" style="439"/>
    <col min="7170" max="7171" width="17.7109375" style="439" customWidth="1"/>
    <col min="7172" max="7172" width="15.5703125" style="439" customWidth="1"/>
    <col min="7173" max="7173" width="12.7109375" style="439" customWidth="1"/>
    <col min="7174" max="7174" width="15.42578125" style="439" customWidth="1"/>
    <col min="7175" max="7425" width="9.140625" style="439"/>
    <col min="7426" max="7427" width="17.7109375" style="439" customWidth="1"/>
    <col min="7428" max="7428" width="15.5703125" style="439" customWidth="1"/>
    <col min="7429" max="7429" width="12.7109375" style="439" customWidth="1"/>
    <col min="7430" max="7430" width="15.42578125" style="439" customWidth="1"/>
    <col min="7431" max="7681" width="9.140625" style="439"/>
    <col min="7682" max="7683" width="17.7109375" style="439" customWidth="1"/>
    <col min="7684" max="7684" width="15.5703125" style="439" customWidth="1"/>
    <col min="7685" max="7685" width="12.7109375" style="439" customWidth="1"/>
    <col min="7686" max="7686" width="15.42578125" style="439" customWidth="1"/>
    <col min="7687" max="7937" width="9.140625" style="439"/>
    <col min="7938" max="7939" width="17.7109375" style="439" customWidth="1"/>
    <col min="7940" max="7940" width="15.5703125" style="439" customWidth="1"/>
    <col min="7941" max="7941" width="12.7109375" style="439" customWidth="1"/>
    <col min="7942" max="7942" width="15.42578125" style="439" customWidth="1"/>
    <col min="7943" max="8193" width="9.140625" style="439"/>
    <col min="8194" max="8195" width="17.7109375" style="439" customWidth="1"/>
    <col min="8196" max="8196" width="15.5703125" style="439" customWidth="1"/>
    <col min="8197" max="8197" width="12.7109375" style="439" customWidth="1"/>
    <col min="8198" max="8198" width="15.42578125" style="439" customWidth="1"/>
    <col min="8199" max="8449" width="9.140625" style="439"/>
    <col min="8450" max="8451" width="17.7109375" style="439" customWidth="1"/>
    <col min="8452" max="8452" width="15.5703125" style="439" customWidth="1"/>
    <col min="8453" max="8453" width="12.7109375" style="439" customWidth="1"/>
    <col min="8454" max="8454" width="15.42578125" style="439" customWidth="1"/>
    <col min="8455" max="8705" width="9.140625" style="439"/>
    <col min="8706" max="8707" width="17.7109375" style="439" customWidth="1"/>
    <col min="8708" max="8708" width="15.5703125" style="439" customWidth="1"/>
    <col min="8709" max="8709" width="12.7109375" style="439" customWidth="1"/>
    <col min="8710" max="8710" width="15.42578125" style="439" customWidth="1"/>
    <col min="8711" max="8961" width="9.140625" style="439"/>
    <col min="8962" max="8963" width="17.7109375" style="439" customWidth="1"/>
    <col min="8964" max="8964" width="15.5703125" style="439" customWidth="1"/>
    <col min="8965" max="8965" width="12.7109375" style="439" customWidth="1"/>
    <col min="8966" max="8966" width="15.42578125" style="439" customWidth="1"/>
    <col min="8967" max="9217" width="9.140625" style="439"/>
    <col min="9218" max="9219" width="17.7109375" style="439" customWidth="1"/>
    <col min="9220" max="9220" width="15.5703125" style="439" customWidth="1"/>
    <col min="9221" max="9221" width="12.7109375" style="439" customWidth="1"/>
    <col min="9222" max="9222" width="15.42578125" style="439" customWidth="1"/>
    <col min="9223" max="9473" width="9.140625" style="439"/>
    <col min="9474" max="9475" width="17.7109375" style="439" customWidth="1"/>
    <col min="9476" max="9476" width="15.5703125" style="439" customWidth="1"/>
    <col min="9477" max="9477" width="12.7109375" style="439" customWidth="1"/>
    <col min="9478" max="9478" width="15.42578125" style="439" customWidth="1"/>
    <col min="9479" max="9729" width="9.140625" style="439"/>
    <col min="9730" max="9731" width="17.7109375" style="439" customWidth="1"/>
    <col min="9732" max="9732" width="15.5703125" style="439" customWidth="1"/>
    <col min="9733" max="9733" width="12.7109375" style="439" customWidth="1"/>
    <col min="9734" max="9734" width="15.42578125" style="439" customWidth="1"/>
    <col min="9735" max="9985" width="9.140625" style="439"/>
    <col min="9986" max="9987" width="17.7109375" style="439" customWidth="1"/>
    <col min="9988" max="9988" width="15.5703125" style="439" customWidth="1"/>
    <col min="9989" max="9989" width="12.7109375" style="439" customWidth="1"/>
    <col min="9990" max="9990" width="15.42578125" style="439" customWidth="1"/>
    <col min="9991" max="10241" width="9.140625" style="439"/>
    <col min="10242" max="10243" width="17.7109375" style="439" customWidth="1"/>
    <col min="10244" max="10244" width="15.5703125" style="439" customWidth="1"/>
    <col min="10245" max="10245" width="12.7109375" style="439" customWidth="1"/>
    <col min="10246" max="10246" width="15.42578125" style="439" customWidth="1"/>
    <col min="10247" max="10497" width="9.140625" style="439"/>
    <col min="10498" max="10499" width="17.7109375" style="439" customWidth="1"/>
    <col min="10500" max="10500" width="15.5703125" style="439" customWidth="1"/>
    <col min="10501" max="10501" width="12.7109375" style="439" customWidth="1"/>
    <col min="10502" max="10502" width="15.42578125" style="439" customWidth="1"/>
    <col min="10503" max="10753" width="9.140625" style="439"/>
    <col min="10754" max="10755" width="17.7109375" style="439" customWidth="1"/>
    <col min="10756" max="10756" width="15.5703125" style="439" customWidth="1"/>
    <col min="10757" max="10757" width="12.7109375" style="439" customWidth="1"/>
    <col min="10758" max="10758" width="15.42578125" style="439" customWidth="1"/>
    <col min="10759" max="11009" width="9.140625" style="439"/>
    <col min="11010" max="11011" width="17.7109375" style="439" customWidth="1"/>
    <col min="11012" max="11012" width="15.5703125" style="439" customWidth="1"/>
    <col min="11013" max="11013" width="12.7109375" style="439" customWidth="1"/>
    <col min="11014" max="11014" width="15.42578125" style="439" customWidth="1"/>
    <col min="11015" max="11265" width="9.140625" style="439"/>
    <col min="11266" max="11267" width="17.7109375" style="439" customWidth="1"/>
    <col min="11268" max="11268" width="15.5703125" style="439" customWidth="1"/>
    <col min="11269" max="11269" width="12.7109375" style="439" customWidth="1"/>
    <col min="11270" max="11270" width="15.42578125" style="439" customWidth="1"/>
    <col min="11271" max="11521" width="9.140625" style="439"/>
    <col min="11522" max="11523" width="17.7109375" style="439" customWidth="1"/>
    <col min="11524" max="11524" width="15.5703125" style="439" customWidth="1"/>
    <col min="11525" max="11525" width="12.7109375" style="439" customWidth="1"/>
    <col min="11526" max="11526" width="15.42578125" style="439" customWidth="1"/>
    <col min="11527" max="11777" width="9.140625" style="439"/>
    <col min="11778" max="11779" width="17.7109375" style="439" customWidth="1"/>
    <col min="11780" max="11780" width="15.5703125" style="439" customWidth="1"/>
    <col min="11781" max="11781" width="12.7109375" style="439" customWidth="1"/>
    <col min="11782" max="11782" width="15.42578125" style="439" customWidth="1"/>
    <col min="11783" max="12033" width="9.140625" style="439"/>
    <col min="12034" max="12035" width="17.7109375" style="439" customWidth="1"/>
    <col min="12036" max="12036" width="15.5703125" style="439" customWidth="1"/>
    <col min="12037" max="12037" width="12.7109375" style="439" customWidth="1"/>
    <col min="12038" max="12038" width="15.42578125" style="439" customWidth="1"/>
    <col min="12039" max="12289" width="9.140625" style="439"/>
    <col min="12290" max="12291" width="17.7109375" style="439" customWidth="1"/>
    <col min="12292" max="12292" width="15.5703125" style="439" customWidth="1"/>
    <col min="12293" max="12293" width="12.7109375" style="439" customWidth="1"/>
    <col min="12294" max="12294" width="15.42578125" style="439" customWidth="1"/>
    <col min="12295" max="12545" width="9.140625" style="439"/>
    <col min="12546" max="12547" width="17.7109375" style="439" customWidth="1"/>
    <col min="12548" max="12548" width="15.5703125" style="439" customWidth="1"/>
    <col min="12549" max="12549" width="12.7109375" style="439" customWidth="1"/>
    <col min="12550" max="12550" width="15.42578125" style="439" customWidth="1"/>
    <col min="12551" max="12801" width="9.140625" style="439"/>
    <col min="12802" max="12803" width="17.7109375" style="439" customWidth="1"/>
    <col min="12804" max="12804" width="15.5703125" style="439" customWidth="1"/>
    <col min="12805" max="12805" width="12.7109375" style="439" customWidth="1"/>
    <col min="12806" max="12806" width="15.42578125" style="439" customWidth="1"/>
    <col min="12807" max="13057" width="9.140625" style="439"/>
    <col min="13058" max="13059" width="17.7109375" style="439" customWidth="1"/>
    <col min="13060" max="13060" width="15.5703125" style="439" customWidth="1"/>
    <col min="13061" max="13061" width="12.7109375" style="439" customWidth="1"/>
    <col min="13062" max="13062" width="15.42578125" style="439" customWidth="1"/>
    <col min="13063" max="13313" width="9.140625" style="439"/>
    <col min="13314" max="13315" width="17.7109375" style="439" customWidth="1"/>
    <col min="13316" max="13316" width="15.5703125" style="439" customWidth="1"/>
    <col min="13317" max="13317" width="12.7109375" style="439" customWidth="1"/>
    <col min="13318" max="13318" width="15.42578125" style="439" customWidth="1"/>
    <col min="13319" max="13569" width="9.140625" style="439"/>
    <col min="13570" max="13571" width="17.7109375" style="439" customWidth="1"/>
    <col min="13572" max="13572" width="15.5703125" style="439" customWidth="1"/>
    <col min="13573" max="13573" width="12.7109375" style="439" customWidth="1"/>
    <col min="13574" max="13574" width="15.42578125" style="439" customWidth="1"/>
    <col min="13575" max="13825" width="9.140625" style="439"/>
    <col min="13826" max="13827" width="17.7109375" style="439" customWidth="1"/>
    <col min="13828" max="13828" width="15.5703125" style="439" customWidth="1"/>
    <col min="13829" max="13829" width="12.7109375" style="439" customWidth="1"/>
    <col min="13830" max="13830" width="15.42578125" style="439" customWidth="1"/>
    <col min="13831" max="14081" width="9.140625" style="439"/>
    <col min="14082" max="14083" width="17.7109375" style="439" customWidth="1"/>
    <col min="14084" max="14084" width="15.5703125" style="439" customWidth="1"/>
    <col min="14085" max="14085" width="12.7109375" style="439" customWidth="1"/>
    <col min="14086" max="14086" width="15.42578125" style="439" customWidth="1"/>
    <col min="14087" max="14337" width="9.140625" style="439"/>
    <col min="14338" max="14339" width="17.7109375" style="439" customWidth="1"/>
    <col min="14340" max="14340" width="15.5703125" style="439" customWidth="1"/>
    <col min="14341" max="14341" width="12.7109375" style="439" customWidth="1"/>
    <col min="14342" max="14342" width="15.42578125" style="439" customWidth="1"/>
    <col min="14343" max="14593" width="9.140625" style="439"/>
    <col min="14594" max="14595" width="17.7109375" style="439" customWidth="1"/>
    <col min="14596" max="14596" width="15.5703125" style="439" customWidth="1"/>
    <col min="14597" max="14597" width="12.7109375" style="439" customWidth="1"/>
    <col min="14598" max="14598" width="15.42578125" style="439" customWidth="1"/>
    <col min="14599" max="14849" width="9.140625" style="439"/>
    <col min="14850" max="14851" width="17.7109375" style="439" customWidth="1"/>
    <col min="14852" max="14852" width="15.5703125" style="439" customWidth="1"/>
    <col min="14853" max="14853" width="12.7109375" style="439" customWidth="1"/>
    <col min="14854" max="14854" width="15.42578125" style="439" customWidth="1"/>
    <col min="14855" max="15105" width="9.140625" style="439"/>
    <col min="15106" max="15107" width="17.7109375" style="439" customWidth="1"/>
    <col min="15108" max="15108" width="15.5703125" style="439" customWidth="1"/>
    <col min="15109" max="15109" width="12.7109375" style="439" customWidth="1"/>
    <col min="15110" max="15110" width="15.42578125" style="439" customWidth="1"/>
    <col min="15111" max="15361" width="9.140625" style="439"/>
    <col min="15362" max="15363" width="17.7109375" style="439" customWidth="1"/>
    <col min="15364" max="15364" width="15.5703125" style="439" customWidth="1"/>
    <col min="15365" max="15365" width="12.7109375" style="439" customWidth="1"/>
    <col min="15366" max="15366" width="15.42578125" style="439" customWidth="1"/>
    <col min="15367" max="15617" width="9.140625" style="439"/>
    <col min="15618" max="15619" width="17.7109375" style="439" customWidth="1"/>
    <col min="15620" max="15620" width="15.5703125" style="439" customWidth="1"/>
    <col min="15621" max="15621" width="12.7109375" style="439" customWidth="1"/>
    <col min="15622" max="15622" width="15.42578125" style="439" customWidth="1"/>
    <col min="15623" max="15873" width="9.140625" style="439"/>
    <col min="15874" max="15875" width="17.7109375" style="439" customWidth="1"/>
    <col min="15876" max="15876" width="15.5703125" style="439" customWidth="1"/>
    <col min="15877" max="15877" width="12.7109375" style="439" customWidth="1"/>
    <col min="15878" max="15878" width="15.42578125" style="439" customWidth="1"/>
    <col min="15879" max="16129" width="9.140625" style="439"/>
    <col min="16130" max="16131" width="17.7109375" style="439" customWidth="1"/>
    <col min="16132" max="16132" width="15.5703125" style="439" customWidth="1"/>
    <col min="16133" max="16133" width="12.7109375" style="439" customWidth="1"/>
    <col min="16134" max="16134" width="15.42578125" style="439" customWidth="1"/>
    <col min="16135" max="16384" width="9.140625" style="439"/>
  </cols>
  <sheetData>
    <row r="2" spans="1:7" s="122" customFormat="1" ht="18.75">
      <c r="A2" s="440" t="s">
        <v>177</v>
      </c>
      <c r="B2" s="441"/>
      <c r="C2" s="441"/>
      <c r="D2" s="441"/>
      <c r="E2" s="441"/>
      <c r="F2" s="121"/>
      <c r="G2" s="121"/>
    </row>
    <row r="3" spans="1:7" s="122" customFormat="1" ht="18.75">
      <c r="A3" s="440" t="s">
        <v>178</v>
      </c>
      <c r="B3" s="441"/>
      <c r="C3" s="441"/>
      <c r="D3" s="441"/>
      <c r="E3" s="441"/>
      <c r="F3" s="121"/>
      <c r="G3" s="121"/>
    </row>
    <row r="4" spans="1:7" s="122" customFormat="1" ht="15" customHeight="1">
      <c r="A4" s="440"/>
      <c r="B4" s="441"/>
      <c r="C4" s="441"/>
      <c r="D4" s="441"/>
      <c r="E4" s="441"/>
      <c r="F4" s="121"/>
      <c r="G4" s="121"/>
    </row>
    <row r="5" spans="1:7" s="122" customFormat="1" ht="24.95" customHeight="1">
      <c r="A5" s="432" t="s">
        <v>48</v>
      </c>
      <c r="B5" s="808" t="s">
        <v>160</v>
      </c>
      <c r="C5" s="808"/>
      <c r="D5" s="808"/>
      <c r="E5" s="809"/>
    </row>
    <row r="6" spans="1:7" s="122" customFormat="1" ht="24.95" customHeight="1">
      <c r="A6" s="483">
        <v>2.1</v>
      </c>
      <c r="B6" s="419" t="s">
        <v>179</v>
      </c>
      <c r="C6" s="419"/>
      <c r="D6" s="419"/>
      <c r="E6" s="431"/>
    </row>
    <row r="7" spans="1:7" s="122" customFormat="1" ht="24.95" customHeight="1">
      <c r="A7" s="483">
        <v>2.2000000000000002</v>
      </c>
      <c r="B7" s="743" t="s">
        <v>314</v>
      </c>
      <c r="C7" s="743"/>
      <c r="D7" s="743"/>
      <c r="E7" s="810"/>
    </row>
    <row r="8" spans="1:7" s="122" customFormat="1" ht="24.95" customHeight="1">
      <c r="A8" s="483">
        <v>2.2999999999999998</v>
      </c>
      <c r="B8" s="743" t="s">
        <v>315</v>
      </c>
      <c r="C8" s="743"/>
      <c r="D8" s="743"/>
      <c r="E8" s="810"/>
    </row>
    <row r="9" spans="1:7" s="122" customFormat="1" ht="24.95" customHeight="1">
      <c r="A9" s="483">
        <v>2.4</v>
      </c>
      <c r="B9" s="743" t="s">
        <v>317</v>
      </c>
      <c r="C9" s="743"/>
      <c r="D9" s="743"/>
      <c r="E9" s="810"/>
    </row>
    <row r="10" spans="1:7" s="122" customFormat="1" ht="24.95" customHeight="1">
      <c r="A10" s="483">
        <v>2.5</v>
      </c>
      <c r="B10" s="743" t="s">
        <v>180</v>
      </c>
      <c r="C10" s="743"/>
      <c r="D10" s="743"/>
      <c r="E10" s="810"/>
    </row>
    <row r="11" spans="1:7" s="122" customFormat="1" ht="24.95" customHeight="1">
      <c r="A11" s="483">
        <v>2.6</v>
      </c>
      <c r="B11" s="743" t="s">
        <v>316</v>
      </c>
      <c r="C11" s="743"/>
      <c r="D11" s="743"/>
      <c r="E11" s="810"/>
    </row>
    <row r="12" spans="1:7" s="122" customFormat="1" ht="24.95" customHeight="1">
      <c r="A12" s="483">
        <v>2.7</v>
      </c>
      <c r="B12" s="743" t="s">
        <v>181</v>
      </c>
      <c r="C12" s="743"/>
      <c r="D12" s="743"/>
      <c r="E12" s="810"/>
    </row>
    <row r="13" spans="1:7" s="122" customFormat="1" ht="24.95" customHeight="1">
      <c r="A13" s="484">
        <v>2.8</v>
      </c>
      <c r="B13" s="743" t="s">
        <v>182</v>
      </c>
      <c r="C13" s="743"/>
      <c r="D13" s="743"/>
      <c r="E13" s="810"/>
    </row>
    <row r="14" spans="1:7" s="122" customFormat="1" ht="24.95" customHeight="1">
      <c r="A14" s="483">
        <v>2.9</v>
      </c>
      <c r="B14" s="743" t="s">
        <v>183</v>
      </c>
      <c r="C14" s="743"/>
      <c r="D14" s="743"/>
      <c r="E14" s="810"/>
    </row>
    <row r="15" spans="1:7" s="122" customFormat="1" ht="24.95" customHeight="1">
      <c r="A15" s="484">
        <v>2.1</v>
      </c>
      <c r="B15" s="743" t="s">
        <v>318</v>
      </c>
      <c r="C15" s="743"/>
      <c r="D15" s="743"/>
      <c r="E15" s="810"/>
    </row>
    <row r="16" spans="1:7" s="122" customFormat="1" ht="24.95" customHeight="1">
      <c r="A16" s="483">
        <v>2.11</v>
      </c>
      <c r="B16" s="743" t="s">
        <v>319</v>
      </c>
      <c r="C16" s="743"/>
      <c r="D16" s="743"/>
      <c r="E16" s="810"/>
    </row>
    <row r="17" spans="1:5" s="122" customFormat="1" ht="24.95" customHeight="1">
      <c r="A17" s="483">
        <v>2.12</v>
      </c>
      <c r="B17" s="743" t="s">
        <v>220</v>
      </c>
      <c r="C17" s="743"/>
      <c r="D17" s="743"/>
      <c r="E17" s="810"/>
    </row>
    <row r="18" spans="1:5" s="122" customFormat="1" ht="24.95" customHeight="1">
      <c r="A18" s="484">
        <v>2.13</v>
      </c>
      <c r="B18" s="743" t="s">
        <v>320</v>
      </c>
      <c r="C18" s="743"/>
      <c r="D18" s="743"/>
      <c r="E18" s="810"/>
    </row>
    <row r="19" spans="1:5" s="122" customFormat="1" ht="24.95" customHeight="1">
      <c r="A19" s="483">
        <v>2.14</v>
      </c>
      <c r="B19" s="743" t="s">
        <v>321</v>
      </c>
      <c r="C19" s="743"/>
      <c r="D19" s="743"/>
      <c r="E19" s="810"/>
    </row>
    <row r="20" spans="1:5" s="122" customFormat="1" ht="24.95" customHeight="1">
      <c r="A20" s="484">
        <v>2.15</v>
      </c>
      <c r="B20" s="743" t="s">
        <v>322</v>
      </c>
      <c r="C20" s="743"/>
      <c r="D20" s="743"/>
      <c r="E20" s="810"/>
    </row>
    <row r="21" spans="1:5" s="122" customFormat="1" ht="24.95" customHeight="1">
      <c r="A21" s="483">
        <v>2.16</v>
      </c>
      <c r="B21" s="743" t="s">
        <v>184</v>
      </c>
      <c r="C21" s="743"/>
      <c r="D21" s="743"/>
      <c r="E21" s="810"/>
    </row>
    <row r="22" spans="1:5" s="122" customFormat="1" ht="24.95" customHeight="1">
      <c r="A22" s="484">
        <v>2.17</v>
      </c>
      <c r="B22" s="743" t="s">
        <v>323</v>
      </c>
      <c r="C22" s="743"/>
      <c r="D22" s="743"/>
      <c r="E22" s="810"/>
    </row>
    <row r="23" spans="1:5" s="122" customFormat="1" ht="24.95" customHeight="1">
      <c r="A23" s="485">
        <v>2.1800000000000002</v>
      </c>
      <c r="B23" s="818" t="s">
        <v>185</v>
      </c>
      <c r="C23" s="818"/>
      <c r="D23" s="818"/>
      <c r="E23" s="819"/>
    </row>
    <row r="24" spans="1:5" s="122" customFormat="1">
      <c r="A24" s="442"/>
      <c r="B24" s="303"/>
      <c r="C24" s="303"/>
      <c r="D24" s="303"/>
      <c r="E24" s="303"/>
    </row>
    <row r="25" spans="1:5" s="122" customFormat="1">
      <c r="A25" s="328"/>
      <c r="B25" s="303"/>
      <c r="C25" s="303"/>
      <c r="D25" s="303"/>
      <c r="E25" s="303"/>
    </row>
    <row r="26" spans="1:5" ht="20.100000000000001" customHeight="1">
      <c r="A26" s="443" t="s">
        <v>191</v>
      </c>
    </row>
    <row r="27" spans="1:5" s="445" customFormat="1" ht="30" customHeight="1">
      <c r="A27" s="477" t="s">
        <v>0</v>
      </c>
      <c r="B27" s="436" t="s">
        <v>94</v>
      </c>
      <c r="C27" s="436" t="s">
        <v>95</v>
      </c>
      <c r="D27" s="437" t="s">
        <v>96</v>
      </c>
      <c r="E27" s="444"/>
    </row>
    <row r="28" spans="1:5" s="445" customFormat="1" ht="20.100000000000001" customHeight="1">
      <c r="A28" s="478">
        <v>1970</v>
      </c>
      <c r="B28" s="446">
        <v>1947.05621997146</v>
      </c>
      <c r="C28" s="446">
        <v>1336.05621997146</v>
      </c>
      <c r="D28" s="447">
        <v>611</v>
      </c>
      <c r="E28" s="448"/>
    </row>
    <row r="29" spans="1:5" s="445" customFormat="1" ht="20.100000000000001" customHeight="1">
      <c r="A29" s="478">
        <v>1971</v>
      </c>
      <c r="B29" s="446">
        <v>1988.4829480559592</v>
      </c>
      <c r="C29" s="446">
        <v>1364.4829480559592</v>
      </c>
      <c r="D29" s="447">
        <v>624</v>
      </c>
      <c r="E29" s="448"/>
    </row>
    <row r="30" spans="1:5" s="445" customFormat="1" ht="20.100000000000001" customHeight="1">
      <c r="A30" s="478">
        <v>1972</v>
      </c>
      <c r="B30" s="446">
        <v>1723.9892225933877</v>
      </c>
      <c r="C30" s="446">
        <v>1182.9892225933877</v>
      </c>
      <c r="D30" s="447">
        <v>541</v>
      </c>
      <c r="E30" s="448"/>
    </row>
    <row r="31" spans="1:5" s="445" customFormat="1" ht="20.100000000000001" customHeight="1">
      <c r="A31" s="478">
        <v>1973</v>
      </c>
      <c r="B31" s="446">
        <v>1723.9892225933877</v>
      </c>
      <c r="C31" s="446">
        <v>1182.9892225933877</v>
      </c>
      <c r="D31" s="447">
        <v>541</v>
      </c>
      <c r="E31" s="448"/>
    </row>
    <row r="32" spans="1:5" s="445" customFormat="1" ht="20.100000000000001" customHeight="1">
      <c r="A32" s="478">
        <v>1974</v>
      </c>
      <c r="B32" s="446">
        <v>2390.0035433364892</v>
      </c>
      <c r="C32" s="446">
        <v>1640.0035433364892</v>
      </c>
      <c r="D32" s="447">
        <v>750</v>
      </c>
      <c r="E32" s="448"/>
    </row>
    <row r="33" spans="1:5" s="445" customFormat="1" ht="20.100000000000001" customHeight="1">
      <c r="A33" s="478">
        <v>1975</v>
      </c>
      <c r="B33" s="446">
        <v>3536</v>
      </c>
      <c r="C33" s="446">
        <v>2503</v>
      </c>
      <c r="D33" s="447">
        <v>1033</v>
      </c>
      <c r="E33" s="448"/>
    </row>
    <row r="34" spans="1:5" s="445" customFormat="1" ht="20.100000000000001" customHeight="1">
      <c r="A34" s="478">
        <v>1976</v>
      </c>
      <c r="B34" s="446">
        <v>4326</v>
      </c>
      <c r="C34" s="446">
        <f>B34-D34</f>
        <v>3031</v>
      </c>
      <c r="D34" s="447">
        <v>1295</v>
      </c>
      <c r="E34" s="448"/>
    </row>
    <row r="35" spans="1:5" s="445" customFormat="1" ht="20.100000000000001" customHeight="1">
      <c r="A35" s="478">
        <v>1977</v>
      </c>
      <c r="B35" s="446">
        <v>5543</v>
      </c>
      <c r="C35" s="446">
        <v>3772</v>
      </c>
      <c r="D35" s="447">
        <v>1771</v>
      </c>
      <c r="E35" s="448"/>
    </row>
    <row r="36" spans="1:5" s="445" customFormat="1" ht="20.100000000000001" customHeight="1">
      <c r="A36" s="478">
        <v>1978</v>
      </c>
      <c r="B36" s="446">
        <v>7279</v>
      </c>
      <c r="C36" s="446">
        <v>5075</v>
      </c>
      <c r="D36" s="447">
        <v>2204</v>
      </c>
      <c r="E36" s="448"/>
    </row>
    <row r="37" spans="1:5" s="445" customFormat="1" ht="20.100000000000001" customHeight="1">
      <c r="A37" s="478">
        <v>1979</v>
      </c>
      <c r="B37" s="446">
        <v>8209</v>
      </c>
      <c r="C37" s="446">
        <v>5352</v>
      </c>
      <c r="D37" s="447">
        <v>2857</v>
      </c>
      <c r="E37" s="448"/>
    </row>
    <row r="38" spans="1:5" s="445" customFormat="1" ht="20.100000000000001" customHeight="1">
      <c r="A38" s="478">
        <v>1980</v>
      </c>
      <c r="B38" s="446">
        <v>11115</v>
      </c>
      <c r="C38" s="446">
        <v>7642</v>
      </c>
      <c r="D38" s="447">
        <v>3473</v>
      </c>
      <c r="E38" s="448"/>
    </row>
    <row r="39" spans="1:5" s="445" customFormat="1" ht="20.100000000000001" customHeight="1">
      <c r="A39" s="478">
        <v>1981</v>
      </c>
      <c r="B39" s="446">
        <v>8616</v>
      </c>
      <c r="C39" s="446">
        <v>4749</v>
      </c>
      <c r="D39" s="447">
        <v>3867</v>
      </c>
      <c r="E39" s="448"/>
    </row>
    <row r="40" spans="1:5" s="445" customFormat="1" ht="20.100000000000001" customHeight="1">
      <c r="A40" s="478">
        <v>1982</v>
      </c>
      <c r="B40" s="446">
        <v>14378</v>
      </c>
      <c r="C40" s="446">
        <v>10009</v>
      </c>
      <c r="D40" s="447">
        <v>4369</v>
      </c>
      <c r="E40" s="448"/>
    </row>
    <row r="41" spans="1:5" s="445" customFormat="1" ht="20.100000000000001" customHeight="1">
      <c r="A41" s="478">
        <v>1983</v>
      </c>
      <c r="B41" s="446">
        <v>15472</v>
      </c>
      <c r="C41" s="446">
        <v>10919</v>
      </c>
      <c r="D41" s="447">
        <v>4553</v>
      </c>
      <c r="E41" s="448"/>
    </row>
    <row r="42" spans="1:5" s="445" customFormat="1" ht="20.100000000000001" customHeight="1">
      <c r="A42" s="478">
        <v>1984</v>
      </c>
      <c r="B42" s="446">
        <v>14139</v>
      </c>
      <c r="C42" s="446">
        <v>9475</v>
      </c>
      <c r="D42" s="447">
        <v>4664</v>
      </c>
      <c r="E42" s="448"/>
    </row>
    <row r="43" spans="1:5" s="445" customFormat="1" ht="20.100000000000001" customHeight="1">
      <c r="A43" s="478">
        <v>1985</v>
      </c>
      <c r="B43" s="446">
        <v>10209</v>
      </c>
      <c r="C43" s="446">
        <v>5410</v>
      </c>
      <c r="D43" s="447">
        <v>4799</v>
      </c>
      <c r="E43" s="448"/>
    </row>
    <row r="44" spans="1:5" s="445" customFormat="1" ht="20.100000000000001" customHeight="1">
      <c r="A44" s="478">
        <v>1986</v>
      </c>
      <c r="B44" s="446">
        <v>19268</v>
      </c>
      <c r="C44" s="446">
        <v>13785</v>
      </c>
      <c r="D44" s="447">
        <v>5483</v>
      </c>
      <c r="E44" s="448"/>
    </row>
    <row r="45" spans="1:5" s="445" customFormat="1" ht="20.100000000000001" customHeight="1">
      <c r="A45" s="478">
        <v>1987</v>
      </c>
      <c r="B45" s="446">
        <v>26635</v>
      </c>
      <c r="C45" s="446">
        <v>20831</v>
      </c>
      <c r="D45" s="447">
        <v>5804</v>
      </c>
      <c r="E45" s="448"/>
    </row>
    <row r="46" spans="1:5" s="445" customFormat="1" ht="20.100000000000001" customHeight="1">
      <c r="A46" s="478">
        <v>1988</v>
      </c>
      <c r="B46" s="446">
        <v>31873</v>
      </c>
      <c r="C46" s="446">
        <v>25690</v>
      </c>
      <c r="D46" s="447">
        <v>6183</v>
      </c>
      <c r="E46" s="448"/>
    </row>
    <row r="47" spans="1:5" s="445" customFormat="1" ht="20.100000000000001" customHeight="1">
      <c r="A47" s="478">
        <v>1989</v>
      </c>
      <c r="B47" s="446">
        <v>38706</v>
      </c>
      <c r="C47" s="446">
        <v>31961</v>
      </c>
      <c r="D47" s="447">
        <v>6745</v>
      </c>
      <c r="E47" s="448"/>
    </row>
    <row r="48" spans="1:5" s="445" customFormat="1" ht="20.100000000000001" customHeight="1">
      <c r="A48" s="478">
        <v>1990</v>
      </c>
      <c r="B48" s="446">
        <v>41919</v>
      </c>
      <c r="C48" s="446">
        <v>35047</v>
      </c>
      <c r="D48" s="447">
        <v>6872</v>
      </c>
      <c r="E48" s="448"/>
    </row>
    <row r="49" spans="1:5" s="445" customFormat="1" ht="20.100000000000001" customHeight="1">
      <c r="A49" s="478">
        <v>1991</v>
      </c>
      <c r="B49" s="446">
        <v>44582</v>
      </c>
      <c r="C49" s="446">
        <v>37200</v>
      </c>
      <c r="D49" s="447">
        <v>7382</v>
      </c>
      <c r="E49" s="448"/>
    </row>
    <row r="50" spans="1:5" s="445" customFormat="1" ht="20.100000000000001" customHeight="1">
      <c r="A50" s="478">
        <v>1992</v>
      </c>
      <c r="B50" s="446">
        <v>19387</v>
      </c>
      <c r="C50" s="446">
        <v>11182</v>
      </c>
      <c r="D50" s="447">
        <v>8205</v>
      </c>
      <c r="E50" s="448"/>
    </row>
    <row r="51" spans="1:5" s="445" customFormat="1" ht="20.100000000000001" customHeight="1">
      <c r="A51" s="478">
        <v>1993</v>
      </c>
      <c r="B51" s="446">
        <v>25894</v>
      </c>
      <c r="C51" s="446">
        <v>16733</v>
      </c>
      <c r="D51" s="447">
        <v>9161</v>
      </c>
      <c r="E51" s="448"/>
    </row>
    <row r="52" spans="1:5" s="445" customFormat="1" ht="20.100000000000001" customHeight="1">
      <c r="A52" s="478">
        <v>1994</v>
      </c>
      <c r="B52" s="446">
        <v>24540</v>
      </c>
      <c r="C52" s="446">
        <v>14981</v>
      </c>
      <c r="D52" s="447">
        <v>9559</v>
      </c>
      <c r="E52" s="448"/>
    </row>
    <row r="53" spans="1:5" s="445" customFormat="1" ht="20.100000000000001" customHeight="1">
      <c r="A53" s="478">
        <v>1995</v>
      </c>
      <c r="B53" s="446">
        <v>22813</v>
      </c>
      <c r="C53" s="446">
        <v>13054</v>
      </c>
      <c r="D53" s="447">
        <v>9759</v>
      </c>
      <c r="E53" s="448"/>
    </row>
    <row r="54" spans="1:5" s="445" customFormat="1" ht="20.100000000000001" customHeight="1">
      <c r="A54" s="478">
        <v>1996</v>
      </c>
      <c r="B54" s="446">
        <v>27942</v>
      </c>
      <c r="C54" s="446">
        <v>17100</v>
      </c>
      <c r="D54" s="447">
        <v>10842</v>
      </c>
      <c r="E54" s="448"/>
    </row>
    <row r="55" spans="1:5" s="445" customFormat="1" ht="20.100000000000001" customHeight="1">
      <c r="A55" s="478">
        <v>1997</v>
      </c>
      <c r="B55" s="446">
        <v>26445.825906019101</v>
      </c>
      <c r="C55" s="446">
        <v>14870.825906019101</v>
      </c>
      <c r="D55" s="447">
        <v>11575</v>
      </c>
      <c r="E55" s="448"/>
    </row>
    <row r="56" spans="1:5" s="445" customFormat="1" ht="20.100000000000001" customHeight="1">
      <c r="A56" s="478">
        <v>1998</v>
      </c>
      <c r="B56" s="446">
        <v>26884.495329255009</v>
      </c>
      <c r="C56" s="446">
        <v>15117.495329255009</v>
      </c>
      <c r="D56" s="447">
        <v>11767</v>
      </c>
      <c r="E56" s="448"/>
    </row>
    <row r="57" spans="1:5" s="445" customFormat="1" ht="20.100000000000001" customHeight="1">
      <c r="A57" s="478">
        <v>1999</v>
      </c>
      <c r="B57" s="446">
        <v>28159.378340534375</v>
      </c>
      <c r="C57" s="446">
        <v>15834.378340534375</v>
      </c>
      <c r="D57" s="447">
        <v>12325</v>
      </c>
      <c r="E57" s="448"/>
    </row>
    <row r="58" spans="1:5" s="445" customFormat="1" ht="20.100000000000001" customHeight="1">
      <c r="A58" s="478">
        <v>2000</v>
      </c>
      <c r="B58" s="446">
        <v>28540.929349286402</v>
      </c>
      <c r="C58" s="446">
        <v>16048.929349286445</v>
      </c>
      <c r="D58" s="447">
        <v>12492</v>
      </c>
      <c r="E58" s="448"/>
    </row>
    <row r="59" spans="1:5" s="445" customFormat="1" ht="20.100000000000001" customHeight="1">
      <c r="A59" s="478">
        <v>2001</v>
      </c>
      <c r="B59" s="446">
        <v>31998.464674643223</v>
      </c>
      <c r="C59" s="446">
        <v>19250.464674643223</v>
      </c>
      <c r="D59" s="447">
        <v>12748</v>
      </c>
      <c r="E59" s="448"/>
    </row>
    <row r="60" spans="1:5" s="445" customFormat="1" ht="20.100000000000001" customHeight="1">
      <c r="A60" s="478">
        <v>2002</v>
      </c>
      <c r="B60" s="446">
        <v>35349</v>
      </c>
      <c r="C60" s="446">
        <v>22452</v>
      </c>
      <c r="D60" s="447">
        <v>12897</v>
      </c>
      <c r="E60" s="448"/>
    </row>
    <row r="61" spans="1:5" s="445" customFormat="1" ht="20.100000000000001" customHeight="1">
      <c r="A61" s="478">
        <v>2003</v>
      </c>
      <c r="B61" s="446">
        <v>41213</v>
      </c>
      <c r="C61" s="446">
        <v>28311</v>
      </c>
      <c r="D61" s="447">
        <v>12902</v>
      </c>
      <c r="E61" s="448"/>
    </row>
    <row r="62" spans="1:5" s="445" customFormat="1" ht="20.100000000000001" customHeight="1">
      <c r="A62" s="478">
        <v>2004</v>
      </c>
      <c r="B62" s="446">
        <v>45703</v>
      </c>
      <c r="C62" s="446">
        <v>30325</v>
      </c>
      <c r="D62" s="447">
        <v>15378</v>
      </c>
      <c r="E62" s="448"/>
    </row>
    <row r="63" spans="1:5" s="445" customFormat="1" ht="20.100000000000001" customHeight="1">
      <c r="A63" s="478">
        <v>2005</v>
      </c>
      <c r="B63" s="446">
        <v>70509</v>
      </c>
      <c r="C63" s="446">
        <v>47553.01940185031</v>
      </c>
      <c r="D63" s="447">
        <v>22955.98059814969</v>
      </c>
      <c r="E63" s="448"/>
    </row>
    <row r="64" spans="1:5" s="445" customFormat="1" ht="20.100000000000001" customHeight="1">
      <c r="A64" s="478">
        <v>2006</v>
      </c>
      <c r="B64" s="446">
        <v>77523</v>
      </c>
      <c r="C64" s="446">
        <v>52283.435066298509</v>
      </c>
      <c r="D64" s="447">
        <v>25239.564933701491</v>
      </c>
      <c r="E64" s="448"/>
    </row>
    <row r="65" spans="1:7" s="445" customFormat="1" ht="20.100000000000001" customHeight="1">
      <c r="A65" s="478">
        <v>2007</v>
      </c>
      <c r="B65" s="449">
        <v>62991</v>
      </c>
      <c r="C65" s="449">
        <v>42376</v>
      </c>
      <c r="D65" s="450">
        <v>20615</v>
      </c>
      <c r="E65" s="448"/>
    </row>
    <row r="66" spans="1:7" s="445" customFormat="1" ht="20.100000000000001" customHeight="1">
      <c r="A66" s="478">
        <v>2008</v>
      </c>
      <c r="B66" s="449">
        <v>73677</v>
      </c>
      <c r="C66" s="449">
        <v>49493</v>
      </c>
      <c r="D66" s="450">
        <v>24184</v>
      </c>
      <c r="E66" s="448"/>
    </row>
    <row r="67" spans="1:7" s="445" customFormat="1" ht="20.100000000000001" customHeight="1">
      <c r="A67" s="478">
        <v>2009</v>
      </c>
      <c r="B67" s="449">
        <v>86402</v>
      </c>
      <c r="C67" s="449">
        <v>58418</v>
      </c>
      <c r="D67" s="450">
        <v>27984</v>
      </c>
      <c r="E67" s="448"/>
    </row>
    <row r="68" spans="1:7" s="445" customFormat="1" ht="20.100000000000001" customHeight="1">
      <c r="A68" s="479">
        <v>2010</v>
      </c>
      <c r="B68" s="449">
        <v>96381</v>
      </c>
      <c r="C68" s="449">
        <v>65667</v>
      </c>
      <c r="D68" s="450">
        <v>30714</v>
      </c>
      <c r="E68" s="448"/>
    </row>
    <row r="69" spans="1:7" s="445" customFormat="1" ht="20.100000000000001" customHeight="1">
      <c r="A69" s="826" t="s">
        <v>14</v>
      </c>
      <c r="B69" s="827"/>
      <c r="C69" s="827"/>
      <c r="D69" s="828"/>
      <c r="E69" s="448"/>
    </row>
    <row r="70" spans="1:7" s="445" customFormat="1" ht="20.100000000000001" customHeight="1">
      <c r="A70" s="451"/>
      <c r="B70" s="452">
        <f>B68/B28*100-100</f>
        <v>4850.088190130059</v>
      </c>
      <c r="C70" s="452">
        <f t="shared" ref="C70:D70" si="0">C68/C28*100-100</f>
        <v>4814.9877840771351</v>
      </c>
      <c r="D70" s="453">
        <f t="shared" si="0"/>
        <v>4926.8412438625201</v>
      </c>
      <c r="E70" s="448"/>
    </row>
    <row r="71" spans="1:7" s="457" customFormat="1" ht="14.25" customHeight="1">
      <c r="A71" s="454" t="s">
        <v>324</v>
      </c>
      <c r="B71" s="455"/>
      <c r="C71" s="455"/>
      <c r="D71" s="455"/>
      <c r="E71" s="455"/>
      <c r="F71" s="456"/>
      <c r="G71" s="456"/>
    </row>
    <row r="72" spans="1:7" s="457" customFormat="1" ht="12">
      <c r="A72" s="458" t="s">
        <v>123</v>
      </c>
      <c r="B72" s="455"/>
      <c r="C72" s="455"/>
      <c r="D72" s="455"/>
      <c r="E72" s="455"/>
    </row>
    <row r="73" spans="1:7" s="457" customFormat="1" ht="12">
      <c r="A73" s="459" t="s">
        <v>325</v>
      </c>
      <c r="B73" s="455"/>
      <c r="C73" s="455"/>
      <c r="D73" s="455"/>
      <c r="E73" s="455"/>
    </row>
    <row r="74" spans="1:7" s="457" customFormat="1" ht="12">
      <c r="A74" s="824" t="s">
        <v>326</v>
      </c>
      <c r="B74" s="824"/>
      <c r="C74" s="824"/>
      <c r="D74" s="824"/>
      <c r="E74" s="455"/>
    </row>
    <row r="76" spans="1:7" ht="16.5" customHeight="1">
      <c r="A76" s="825" t="s">
        <v>327</v>
      </c>
      <c r="B76" s="825"/>
      <c r="C76" s="825"/>
      <c r="D76" s="825"/>
      <c r="E76" s="825"/>
    </row>
    <row r="77" spans="1:7" s="457" customFormat="1" ht="12">
      <c r="A77" s="486" t="s">
        <v>63</v>
      </c>
      <c r="B77" s="369"/>
      <c r="C77" s="460"/>
      <c r="D77" s="455"/>
      <c r="E77" s="455"/>
    </row>
    <row r="78" spans="1:7" ht="25.5">
      <c r="A78" s="477" t="s">
        <v>0</v>
      </c>
      <c r="B78" s="488" t="s">
        <v>97</v>
      </c>
      <c r="C78" s="489" t="s">
        <v>98</v>
      </c>
    </row>
    <row r="79" spans="1:7">
      <c r="A79" s="490">
        <v>1970</v>
      </c>
      <c r="B79" s="487">
        <v>10.393574640142299</v>
      </c>
      <c r="C79" s="491">
        <v>8.6</v>
      </c>
    </row>
    <row r="80" spans="1:7">
      <c r="A80" s="490">
        <v>1971</v>
      </c>
      <c r="B80" s="487">
        <v>13.548766941614103</v>
      </c>
      <c r="C80" s="491">
        <v>8</v>
      </c>
    </row>
    <row r="81" spans="1:3">
      <c r="A81" s="490">
        <v>1972</v>
      </c>
      <c r="B81" s="487">
        <v>17.075158337376681</v>
      </c>
      <c r="C81" s="491">
        <v>5.5</v>
      </c>
    </row>
    <row r="82" spans="1:3">
      <c r="A82" s="490">
        <v>1973</v>
      </c>
      <c r="B82" s="487">
        <v>24.406340449619925</v>
      </c>
      <c r="C82" s="491">
        <v>10</v>
      </c>
    </row>
    <row r="83" spans="1:3">
      <c r="A83" s="490">
        <v>1974</v>
      </c>
      <c r="B83" s="487">
        <v>30.995124373281577</v>
      </c>
      <c r="C83" s="492">
        <v>26.6</v>
      </c>
    </row>
    <row r="84" spans="1:3">
      <c r="A84" s="490">
        <v>1975</v>
      </c>
      <c r="B84" s="487">
        <v>125.83649296458029</v>
      </c>
      <c r="C84" s="492">
        <v>1170.1999999999998</v>
      </c>
    </row>
    <row r="85" spans="1:3">
      <c r="A85" s="490">
        <v>1976</v>
      </c>
      <c r="B85" s="487">
        <v>265.96415105935631</v>
      </c>
      <c r="C85" s="492">
        <v>651.4</v>
      </c>
    </row>
    <row r="86" spans="1:3">
      <c r="A86" s="490">
        <v>1977</v>
      </c>
      <c r="B86" s="487">
        <v>497.12838702895039</v>
      </c>
      <c r="C86" s="492">
        <v>878</v>
      </c>
    </row>
    <row r="87" spans="1:3">
      <c r="A87" s="490">
        <v>1978</v>
      </c>
      <c r="B87" s="487">
        <v>795.85085815946957</v>
      </c>
      <c r="C87" s="492">
        <v>2207.1</v>
      </c>
    </row>
    <row r="88" spans="1:3">
      <c r="A88" s="490">
        <v>1979</v>
      </c>
      <c r="B88" s="487">
        <v>984.23439851204921</v>
      </c>
      <c r="C88" s="492">
        <v>6898</v>
      </c>
    </row>
    <row r="89" spans="1:3">
      <c r="A89" s="490">
        <v>1980</v>
      </c>
      <c r="B89" s="487">
        <v>1265.9745110787601</v>
      </c>
      <c r="C89" s="492">
        <v>7535</v>
      </c>
    </row>
    <row r="90" spans="1:3">
      <c r="A90" s="490">
        <v>1981</v>
      </c>
      <c r="B90" s="487">
        <v>2920.0376752385573</v>
      </c>
      <c r="C90" s="492">
        <v>7000</v>
      </c>
    </row>
    <row r="91" spans="1:3">
      <c r="A91" s="490">
        <v>1982</v>
      </c>
      <c r="B91" s="487">
        <v>5770.1043212033001</v>
      </c>
      <c r="C91" s="492">
        <v>7394</v>
      </c>
    </row>
    <row r="92" spans="1:3">
      <c r="A92" s="490">
        <v>1983</v>
      </c>
      <c r="B92" s="487">
        <v>5706.1652772117095</v>
      </c>
      <c r="C92" s="492">
        <v>3330.7</v>
      </c>
    </row>
    <row r="93" spans="1:3">
      <c r="A93" s="490">
        <v>1984</v>
      </c>
      <c r="B93" s="487">
        <v>7088.8819034449298</v>
      </c>
      <c r="C93" s="492">
        <v>2879</v>
      </c>
    </row>
    <row r="94" spans="1:3">
      <c r="A94" s="490">
        <v>1985</v>
      </c>
      <c r="B94" s="487">
        <v>6165.895355490863</v>
      </c>
      <c r="C94" s="492">
        <v>2546.1999999999998</v>
      </c>
    </row>
    <row r="95" spans="1:3">
      <c r="A95" s="490">
        <v>1986</v>
      </c>
      <c r="B95" s="487">
        <v>3968.6751166100612</v>
      </c>
      <c r="C95" s="492">
        <v>2125.5</v>
      </c>
    </row>
    <row r="96" spans="1:3">
      <c r="A96" s="490">
        <v>1987</v>
      </c>
      <c r="B96" s="487">
        <v>4552.6640917030572</v>
      </c>
      <c r="C96" s="492">
        <v>2674.4</v>
      </c>
    </row>
    <row r="97" spans="1:3">
      <c r="A97" s="490">
        <v>1988</v>
      </c>
      <c r="B97" s="487">
        <v>3542.1673572699337</v>
      </c>
      <c r="C97" s="492">
        <v>916.2</v>
      </c>
    </row>
    <row r="98" spans="1:3">
      <c r="A98" s="490">
        <v>1989</v>
      </c>
      <c r="B98" s="487">
        <v>4120.7739454957136</v>
      </c>
      <c r="C98" s="492">
        <v>1255.5</v>
      </c>
    </row>
    <row r="99" spans="1:3">
      <c r="A99" s="490">
        <v>1990</v>
      </c>
      <c r="B99" s="487">
        <v>10693.6891078764</v>
      </c>
      <c r="C99" s="492">
        <v>775.3</v>
      </c>
    </row>
    <row r="100" spans="1:3">
      <c r="A100" s="490">
        <v>1991</v>
      </c>
      <c r="B100" s="487">
        <v>6045.9052482613606</v>
      </c>
      <c r="C100" s="492">
        <v>885.6</v>
      </c>
    </row>
    <row r="101" spans="1:3">
      <c r="A101" s="490">
        <v>1992</v>
      </c>
      <c r="B101" s="487">
        <v>6191.7864923176439</v>
      </c>
      <c r="C101" s="492">
        <v>1364.9</v>
      </c>
    </row>
    <row r="102" spans="1:3">
      <c r="A102" s="490">
        <v>1993</v>
      </c>
      <c r="B102" s="487">
        <v>5497.5513862202806</v>
      </c>
      <c r="C102" s="492">
        <v>2959.7</v>
      </c>
    </row>
    <row r="103" spans="1:3">
      <c r="A103" s="490">
        <v>1994</v>
      </c>
      <c r="B103" s="487">
        <v>6679.7277017628976</v>
      </c>
      <c r="C103" s="492">
        <v>3144.5</v>
      </c>
    </row>
    <row r="104" spans="1:3">
      <c r="A104" s="490">
        <v>1995</v>
      </c>
      <c r="B104" s="487">
        <v>7832.3008895358234</v>
      </c>
      <c r="C104" s="492">
        <v>3897.7</v>
      </c>
    </row>
    <row r="105" spans="1:3">
      <c r="A105" s="490">
        <v>1996</v>
      </c>
      <c r="B105" s="487">
        <v>9186.1567861879339</v>
      </c>
      <c r="C105" s="492">
        <v>4667.1000000000004</v>
      </c>
    </row>
    <row r="106" spans="1:3">
      <c r="A106" s="490">
        <v>1997</v>
      </c>
      <c r="B106" s="487">
        <v>10101.719352256187</v>
      </c>
      <c r="C106" s="492">
        <v>4793.3</v>
      </c>
    </row>
    <row r="107" spans="1:3">
      <c r="A107" s="490">
        <v>1998</v>
      </c>
      <c r="B107" s="487">
        <v>10911.397376677989</v>
      </c>
      <c r="C107" s="492">
        <v>4961</v>
      </c>
    </row>
    <row r="108" spans="1:3">
      <c r="A108" s="490">
        <v>1999</v>
      </c>
      <c r="B108" s="487">
        <v>11754.947318453827</v>
      </c>
      <c r="C108" s="492">
        <v>4250</v>
      </c>
    </row>
    <row r="109" spans="1:3">
      <c r="A109" s="490">
        <v>2000</v>
      </c>
      <c r="B109" s="487">
        <v>17613.3970240983</v>
      </c>
      <c r="C109" s="492">
        <v>4950</v>
      </c>
    </row>
    <row r="110" spans="1:3">
      <c r="A110" s="490">
        <v>2001</v>
      </c>
      <c r="B110" s="373">
        <v>17213.43</v>
      </c>
      <c r="C110" s="493">
        <v>5200</v>
      </c>
    </row>
    <row r="111" spans="1:3">
      <c r="A111" s="490">
        <v>2002</v>
      </c>
      <c r="B111" s="373">
        <v>17925.812000000002</v>
      </c>
      <c r="C111" s="493">
        <v>5849.3249999999998</v>
      </c>
    </row>
    <row r="112" spans="1:3">
      <c r="A112" s="490">
        <v>2003</v>
      </c>
      <c r="B112" s="373">
        <v>19287.356</v>
      </c>
      <c r="C112" s="493">
        <v>6984.8349600000001</v>
      </c>
    </row>
    <row r="113" spans="1:32">
      <c r="A113" s="490">
        <v>2004</v>
      </c>
      <c r="B113" s="373">
        <v>23256.223000000002</v>
      </c>
      <c r="C113" s="493">
        <v>7751.8543</v>
      </c>
    </row>
    <row r="114" spans="1:32">
      <c r="A114" s="490">
        <v>2005</v>
      </c>
      <c r="B114" s="373">
        <v>28644.62</v>
      </c>
      <c r="C114" s="493">
        <v>8641.3626999999997</v>
      </c>
    </row>
    <row r="115" spans="1:32">
      <c r="A115" s="490">
        <v>2006</v>
      </c>
      <c r="B115" s="373">
        <v>32948.720999999998</v>
      </c>
      <c r="C115" s="493">
        <v>9621.3853999999992</v>
      </c>
    </row>
    <row r="116" spans="1:32">
      <c r="A116" s="490">
        <v>2007</v>
      </c>
      <c r="B116" s="373">
        <v>35270.137343886498</v>
      </c>
      <c r="C116" s="493">
        <v>10292.725999999999</v>
      </c>
    </row>
    <row r="117" spans="1:32">
      <c r="A117" s="490">
        <v>2008</v>
      </c>
      <c r="B117" s="373">
        <v>39210.925072160477</v>
      </c>
      <c r="C117" s="493">
        <v>18958.645622501546</v>
      </c>
    </row>
    <row r="118" spans="1:32">
      <c r="A118" s="490">
        <v>2009</v>
      </c>
      <c r="B118" s="373">
        <v>30559.738857904591</v>
      </c>
      <c r="C118" s="493">
        <v>25696.304212444244</v>
      </c>
    </row>
    <row r="119" spans="1:32">
      <c r="A119" s="490" t="s">
        <v>329</v>
      </c>
      <c r="B119" s="373">
        <v>33860.190654558297</v>
      </c>
      <c r="C119" s="493">
        <v>28471.505067388225</v>
      </c>
    </row>
    <row r="120" spans="1:32" s="122" customFormat="1">
      <c r="A120" s="710" t="s">
        <v>14</v>
      </c>
      <c r="B120" s="711"/>
      <c r="C120" s="712"/>
      <c r="D120" s="303"/>
      <c r="E120" s="303"/>
    </row>
    <row r="121" spans="1:32" s="122" customFormat="1">
      <c r="A121" s="206"/>
      <c r="B121" s="494">
        <f>B119/B79*100-100</f>
        <v>325680.03071034583</v>
      </c>
      <c r="C121" s="495">
        <f>C119/C79*100-100</f>
        <v>330964.01241149101</v>
      </c>
      <c r="D121" s="303"/>
      <c r="E121" s="303"/>
    </row>
    <row r="122" spans="1:32" s="496" customFormat="1" ht="24.95" customHeight="1">
      <c r="A122" s="829" t="s">
        <v>328</v>
      </c>
      <c r="B122" s="829"/>
      <c r="C122" s="829"/>
      <c r="D122" s="829"/>
      <c r="E122" s="829"/>
    </row>
    <row r="123" spans="1:32" s="6" customFormat="1" ht="15" customHeight="1">
      <c r="A123" s="127" t="s">
        <v>330</v>
      </c>
      <c r="B123" s="122"/>
      <c r="C123" s="122"/>
      <c r="D123" s="128"/>
      <c r="E123" s="128"/>
      <c r="F123" s="126"/>
      <c r="G123" s="126"/>
      <c r="H123" s="126"/>
      <c r="I123" s="126"/>
      <c r="J123" s="126"/>
      <c r="K123" s="126"/>
      <c r="L123" s="126"/>
      <c r="M123" s="126"/>
      <c r="N123" s="126"/>
      <c r="O123" s="126"/>
      <c r="P123" s="126"/>
      <c r="Q123" s="126"/>
      <c r="R123" s="126"/>
      <c r="S123" s="126"/>
      <c r="T123" s="126"/>
      <c r="U123" s="109">
        <v>20.026704318898595</v>
      </c>
      <c r="V123" s="109">
        <v>2.0580889206743649</v>
      </c>
      <c r="W123" s="109">
        <v>28.876374078653896</v>
      </c>
      <c r="X123" s="109">
        <v>10.800000000000011</v>
      </c>
      <c r="Y123" s="109">
        <v>-0.63624936836264112</v>
      </c>
      <c r="Z123" s="365">
        <v>2.0363100671232814</v>
      </c>
      <c r="AA123" s="366">
        <f t="shared" ref="AA123:AF123" si="1">U123-B123</f>
        <v>20.026704318898595</v>
      </c>
      <c r="AB123" s="366">
        <f t="shared" si="1"/>
        <v>2.0580889206743649</v>
      </c>
      <c r="AC123" s="366">
        <f t="shared" si="1"/>
        <v>28.876374078653896</v>
      </c>
      <c r="AD123" s="366">
        <f t="shared" si="1"/>
        <v>10.800000000000011</v>
      </c>
      <c r="AE123" s="366">
        <f t="shared" si="1"/>
        <v>-0.63624936836264112</v>
      </c>
      <c r="AF123" s="367">
        <f t="shared" si="1"/>
        <v>2.0363100671232814</v>
      </c>
    </row>
    <row r="124" spans="1:32" s="122" customFormat="1" ht="37.5" customHeight="1">
      <c r="A124" s="754" t="s">
        <v>196</v>
      </c>
      <c r="B124" s="754"/>
      <c r="C124" s="754"/>
      <c r="D124" s="754"/>
      <c r="E124" s="754"/>
      <c r="F124" s="45"/>
    </row>
    <row r="126" spans="1:32">
      <c r="A126" s="748" t="s">
        <v>331</v>
      </c>
      <c r="B126" s="748"/>
      <c r="C126" s="748"/>
      <c r="D126" s="748"/>
    </row>
    <row r="127" spans="1:32" s="457" customFormat="1" ht="12">
      <c r="A127" s="707" t="s">
        <v>101</v>
      </c>
      <c r="B127" s="707"/>
      <c r="C127" s="113"/>
      <c r="D127" s="113"/>
      <c r="E127" s="455"/>
    </row>
    <row r="128" spans="1:32" s="445" customFormat="1" ht="12.75">
      <c r="A128" s="820" t="s">
        <v>0</v>
      </c>
      <c r="B128" s="822" t="s">
        <v>102</v>
      </c>
      <c r="C128" s="822"/>
      <c r="D128" s="822" t="s">
        <v>103</v>
      </c>
      <c r="E128" s="823"/>
    </row>
    <row r="129" spans="1:5" s="445" customFormat="1" ht="12.75">
      <c r="A129" s="821"/>
      <c r="B129" s="498" t="s">
        <v>193</v>
      </c>
      <c r="C129" s="498" t="s">
        <v>104</v>
      </c>
      <c r="D129" s="498" t="s">
        <v>193</v>
      </c>
      <c r="E129" s="499" t="s">
        <v>104</v>
      </c>
    </row>
    <row r="130" spans="1:5" s="445" customFormat="1" ht="12" customHeight="1">
      <c r="A130" s="500">
        <v>1960</v>
      </c>
      <c r="B130" s="497">
        <v>0.65</v>
      </c>
      <c r="C130" s="423">
        <v>238.5</v>
      </c>
      <c r="D130" s="423">
        <v>0</v>
      </c>
      <c r="E130" s="502">
        <v>0</v>
      </c>
    </row>
    <row r="131" spans="1:5" s="445" customFormat="1" ht="12" customHeight="1">
      <c r="A131" s="500">
        <v>1961</v>
      </c>
      <c r="B131" s="497">
        <v>0.51600000000000001</v>
      </c>
      <c r="C131" s="423">
        <v>188.24</v>
      </c>
      <c r="D131" s="423">
        <v>0</v>
      </c>
      <c r="E131" s="502">
        <v>0</v>
      </c>
    </row>
    <row r="132" spans="1:5" s="445" customFormat="1" ht="12" customHeight="1">
      <c r="A132" s="500">
        <v>1962</v>
      </c>
      <c r="B132" s="423">
        <v>17.234999999999999</v>
      </c>
      <c r="C132" s="423">
        <v>6290.75</v>
      </c>
      <c r="D132" s="423">
        <v>14.827999999999999</v>
      </c>
      <c r="E132" s="503">
        <v>5412.2579999999998</v>
      </c>
    </row>
    <row r="133" spans="1:5" s="445" customFormat="1" ht="12" customHeight="1">
      <c r="A133" s="500">
        <v>1963</v>
      </c>
      <c r="B133" s="423">
        <v>52.576000000000001</v>
      </c>
      <c r="C133" s="423">
        <v>19189.938999999998</v>
      </c>
      <c r="D133" s="423">
        <v>49.481000000000002</v>
      </c>
      <c r="E133" s="503">
        <v>18060.696</v>
      </c>
    </row>
    <row r="134" spans="1:5" s="445" customFormat="1" ht="12" customHeight="1">
      <c r="A134" s="500">
        <v>1964</v>
      </c>
      <c r="B134" s="423">
        <v>189.15899999999999</v>
      </c>
      <c r="C134" s="423">
        <v>69232.058000000005</v>
      </c>
      <c r="D134" s="423">
        <v>185.50299999999999</v>
      </c>
      <c r="E134" s="503">
        <v>67894.097999999998</v>
      </c>
    </row>
    <row r="135" spans="1:5" s="445" customFormat="1" ht="12" customHeight="1">
      <c r="A135" s="500">
        <v>1965</v>
      </c>
      <c r="B135" s="423">
        <v>281.90600000000001</v>
      </c>
      <c r="C135" s="423">
        <v>102895.746</v>
      </c>
      <c r="D135" s="423">
        <v>279.71800000000002</v>
      </c>
      <c r="E135" s="503">
        <v>102096.746</v>
      </c>
    </row>
    <row r="136" spans="1:5" s="445" customFormat="1" ht="12" customHeight="1">
      <c r="A136" s="500">
        <v>1966</v>
      </c>
      <c r="B136" s="423">
        <v>359.66800000000001</v>
      </c>
      <c r="C136" s="423">
        <v>131278.63500000001</v>
      </c>
      <c r="D136" s="423">
        <v>362.99900000000002</v>
      </c>
      <c r="E136" s="503">
        <v>132494.37400000001</v>
      </c>
    </row>
    <row r="137" spans="1:5" s="445" customFormat="1" ht="12" customHeight="1">
      <c r="A137" s="500">
        <v>1967</v>
      </c>
      <c r="B137" s="423">
        <v>381.28100000000001</v>
      </c>
      <c r="C137" s="423">
        <v>139167.658</v>
      </c>
      <c r="D137" s="423">
        <v>377.20800000000003</v>
      </c>
      <c r="E137" s="503">
        <v>137681.02299999999</v>
      </c>
    </row>
    <row r="138" spans="1:5" s="445" customFormat="1" ht="12" customHeight="1">
      <c r="A138" s="500">
        <v>1968</v>
      </c>
      <c r="B138" s="423">
        <v>498.25409836065575</v>
      </c>
      <c r="C138" s="423">
        <v>182361</v>
      </c>
      <c r="D138" s="423">
        <v>495.42896174863387</v>
      </c>
      <c r="E138" s="503">
        <v>181327</v>
      </c>
    </row>
    <row r="139" spans="1:5" s="445" customFormat="1" ht="12" customHeight="1">
      <c r="A139" s="500">
        <v>1969</v>
      </c>
      <c r="B139" s="423">
        <v>599.22739726027396</v>
      </c>
      <c r="C139" s="423">
        <v>218718</v>
      </c>
      <c r="D139" s="423">
        <v>599.51780821917805</v>
      </c>
      <c r="E139" s="503">
        <v>218824</v>
      </c>
    </row>
    <row r="140" spans="1:5" s="445" customFormat="1" ht="12" customHeight="1">
      <c r="A140" s="500">
        <v>1970</v>
      </c>
      <c r="B140" s="423">
        <v>693.78904109588996</v>
      </c>
      <c r="C140" s="423">
        <v>253233</v>
      </c>
      <c r="D140" s="423">
        <v>694.61369863013704</v>
      </c>
      <c r="E140" s="503">
        <v>253534</v>
      </c>
    </row>
    <row r="141" spans="1:5" s="445" customFormat="1" ht="12" customHeight="1">
      <c r="A141" s="500">
        <v>1971</v>
      </c>
      <c r="B141" s="423">
        <v>934.18630136986303</v>
      </c>
      <c r="C141" s="423">
        <v>340978</v>
      </c>
      <c r="D141" s="423">
        <v>927.56438356164381</v>
      </c>
      <c r="E141" s="503">
        <v>338561</v>
      </c>
    </row>
    <row r="142" spans="1:5" s="445" customFormat="1" ht="12" customHeight="1">
      <c r="A142" s="500">
        <v>1972</v>
      </c>
      <c r="B142" s="423">
        <v>1049.6639344262296</v>
      </c>
      <c r="C142" s="423">
        <v>384177</v>
      </c>
      <c r="D142" s="423">
        <v>1049.7595628415299</v>
      </c>
      <c r="E142" s="503">
        <v>384212</v>
      </c>
    </row>
    <row r="143" spans="1:5" s="445" customFormat="1" ht="12" customHeight="1">
      <c r="A143" s="500">
        <v>1973</v>
      </c>
      <c r="B143" s="423">
        <v>1307.0328767123287</v>
      </c>
      <c r="C143" s="423">
        <v>477067</v>
      </c>
      <c r="D143" s="423">
        <v>1293.4602739726026</v>
      </c>
      <c r="E143" s="503">
        <v>472113</v>
      </c>
    </row>
    <row r="144" spans="1:5" s="445" customFormat="1" ht="12" customHeight="1">
      <c r="A144" s="500">
        <v>1974</v>
      </c>
      <c r="B144" s="423">
        <v>1411.3397260273973</v>
      </c>
      <c r="C144" s="423">
        <v>515139</v>
      </c>
      <c r="D144" s="423">
        <v>1401.013698630137</v>
      </c>
      <c r="E144" s="503">
        <v>511370</v>
      </c>
    </row>
    <row r="145" spans="1:5" s="445" customFormat="1" ht="12" customHeight="1">
      <c r="A145" s="500">
        <v>1975</v>
      </c>
      <c r="B145" s="423">
        <v>1404.1561643835616</v>
      </c>
      <c r="C145" s="423">
        <v>512517</v>
      </c>
      <c r="D145" s="423">
        <v>1407.7013698630137</v>
      </c>
      <c r="E145" s="503">
        <v>513811</v>
      </c>
    </row>
    <row r="146" spans="1:5" s="445" customFormat="1" ht="12" customHeight="1">
      <c r="A146" s="500">
        <v>1976</v>
      </c>
      <c r="B146" s="423">
        <v>1586.0409836065573</v>
      </c>
      <c r="C146" s="423">
        <v>580491</v>
      </c>
      <c r="D146" s="423">
        <v>1577.0901639344263</v>
      </c>
      <c r="E146" s="503">
        <v>577215</v>
      </c>
    </row>
    <row r="147" spans="1:5" s="445" customFormat="1" ht="12" customHeight="1">
      <c r="A147" s="500">
        <v>1977</v>
      </c>
      <c r="B147" s="423">
        <v>1645.9232876712329</v>
      </c>
      <c r="C147" s="423">
        <v>600762</v>
      </c>
      <c r="D147" s="423">
        <v>1633.6602739726027</v>
      </c>
      <c r="E147" s="503">
        <v>596286</v>
      </c>
    </row>
    <row r="148" spans="1:5" s="445" customFormat="1" ht="12" customHeight="1">
      <c r="A148" s="500">
        <v>1978</v>
      </c>
      <c r="B148" s="423">
        <v>1454.958904109589</v>
      </c>
      <c r="C148" s="423">
        <v>531060</v>
      </c>
      <c r="D148" s="423">
        <v>1431.9232876712329</v>
      </c>
      <c r="E148" s="503">
        <v>522652</v>
      </c>
    </row>
    <row r="149" spans="1:5" s="445" customFormat="1" ht="12" customHeight="1">
      <c r="A149" s="500">
        <v>1979</v>
      </c>
      <c r="B149" s="423">
        <v>1463.3671232876711</v>
      </c>
      <c r="C149" s="423">
        <v>534129</v>
      </c>
      <c r="D149" s="423">
        <v>1437.5890410958905</v>
      </c>
      <c r="E149" s="503">
        <v>524720</v>
      </c>
    </row>
    <row r="150" spans="1:5" s="445" customFormat="1" ht="12" customHeight="1">
      <c r="A150" s="500">
        <v>1980</v>
      </c>
      <c r="B150" s="423">
        <v>1350.3661202185799</v>
      </c>
      <c r="C150" s="423">
        <v>494234</v>
      </c>
      <c r="D150" s="423">
        <v>1338.1366120218599</v>
      </c>
      <c r="E150" s="503">
        <v>489758</v>
      </c>
    </row>
    <row r="151" spans="1:5" s="445" customFormat="1" ht="12" customHeight="1">
      <c r="A151" s="500">
        <v>1981</v>
      </c>
      <c r="B151" s="423">
        <v>1133.7506849315068</v>
      </c>
      <c r="C151" s="423">
        <v>413819</v>
      </c>
      <c r="D151" s="423">
        <v>1067.827397260274</v>
      </c>
      <c r="E151" s="503">
        <v>389757</v>
      </c>
    </row>
    <row r="152" spans="1:5" s="445" customFormat="1" ht="12" customHeight="1">
      <c r="A152" s="500">
        <v>1982</v>
      </c>
      <c r="B152" s="423">
        <v>901.88219178082193</v>
      </c>
      <c r="C152" s="423">
        <v>329187</v>
      </c>
      <c r="D152" s="423">
        <v>819.76986301369868</v>
      </c>
      <c r="E152" s="503">
        <v>299216</v>
      </c>
    </row>
    <row r="153" spans="1:5" s="445" customFormat="1" ht="12" customHeight="1">
      <c r="A153" s="500">
        <v>1983</v>
      </c>
      <c r="B153" s="423">
        <v>808.32328767123283</v>
      </c>
      <c r="C153" s="423">
        <v>295038</v>
      </c>
      <c r="D153" s="423">
        <v>685.50410958904115</v>
      </c>
      <c r="E153" s="503">
        <v>250209</v>
      </c>
    </row>
    <row r="154" spans="1:5" s="445" customFormat="1" ht="12" customHeight="1">
      <c r="A154" s="500">
        <v>1984</v>
      </c>
      <c r="B154" s="423">
        <v>747.00273224043713</v>
      </c>
      <c r="C154" s="423">
        <v>273403</v>
      </c>
      <c r="D154" s="423">
        <v>595.09562841530055</v>
      </c>
      <c r="E154" s="503">
        <v>217805</v>
      </c>
    </row>
    <row r="155" spans="1:5" s="445" customFormat="1" ht="12" customHeight="1">
      <c r="A155" s="500">
        <v>1985</v>
      </c>
      <c r="B155" s="423">
        <v>726.47671232876712</v>
      </c>
      <c r="C155" s="423">
        <v>265164</v>
      </c>
      <c r="D155" s="423">
        <v>587.89041095890411</v>
      </c>
      <c r="E155" s="503">
        <v>214580</v>
      </c>
    </row>
    <row r="156" spans="1:5" s="445" customFormat="1" ht="12" customHeight="1">
      <c r="A156" s="500">
        <v>1986</v>
      </c>
      <c r="B156" s="423">
        <v>844.74520547945201</v>
      </c>
      <c r="C156" s="423">
        <v>308332</v>
      </c>
      <c r="D156" s="423">
        <v>859.22739726027396</v>
      </c>
      <c r="E156" s="503">
        <v>313618</v>
      </c>
    </row>
    <row r="157" spans="1:5" s="445" customFormat="1" ht="12" customHeight="1">
      <c r="A157" s="500">
        <v>1987</v>
      </c>
      <c r="B157" s="423">
        <v>881.52876712328771</v>
      </c>
      <c r="C157" s="423">
        <v>321758</v>
      </c>
      <c r="D157" s="423">
        <v>901.97534246575344</v>
      </c>
      <c r="E157" s="503">
        <v>329221</v>
      </c>
    </row>
    <row r="158" spans="1:5" s="445" customFormat="1" ht="12" customHeight="1">
      <c r="A158" s="500">
        <v>1988</v>
      </c>
      <c r="B158" s="423">
        <v>706.38251366120221</v>
      </c>
      <c r="C158" s="423">
        <v>258536</v>
      </c>
      <c r="D158" s="423">
        <v>523.97814207650276</v>
      </c>
      <c r="E158" s="503">
        <v>191776</v>
      </c>
    </row>
    <row r="159" spans="1:5" s="445" customFormat="1" ht="12" customHeight="1">
      <c r="A159" s="500">
        <v>1989</v>
      </c>
      <c r="B159" s="423">
        <v>1338</v>
      </c>
      <c r="C159" s="423">
        <v>488370</v>
      </c>
      <c r="D159" s="423">
        <v>1204</v>
      </c>
      <c r="E159" s="503">
        <v>439460</v>
      </c>
    </row>
    <row r="160" spans="1:5" s="445" customFormat="1" ht="12" customHeight="1">
      <c r="A160" s="500">
        <v>1990</v>
      </c>
      <c r="B160" s="423">
        <v>1716</v>
      </c>
      <c r="C160" s="423">
        <v>626340</v>
      </c>
      <c r="D160" s="423">
        <v>1544</v>
      </c>
      <c r="E160" s="503">
        <v>563560</v>
      </c>
    </row>
    <row r="161" spans="1:5" s="445" customFormat="1" ht="12" customHeight="1">
      <c r="A161" s="500">
        <v>1991</v>
      </c>
      <c r="B161" s="423">
        <v>2040</v>
      </c>
      <c r="C161" s="423">
        <v>744600</v>
      </c>
      <c r="D161" s="423">
        <v>1836</v>
      </c>
      <c r="E161" s="503">
        <v>670140</v>
      </c>
    </row>
    <row r="162" spans="1:5" s="445" customFormat="1" ht="12" customHeight="1">
      <c r="A162" s="500">
        <v>1992</v>
      </c>
      <c r="B162" s="423">
        <v>2000</v>
      </c>
      <c r="C162" s="423">
        <v>732000</v>
      </c>
      <c r="D162" s="423">
        <v>1795.0819672131147</v>
      </c>
      <c r="E162" s="503">
        <v>657000</v>
      </c>
    </row>
    <row r="163" spans="1:5" s="445" customFormat="1" ht="12" customHeight="1">
      <c r="A163" s="500">
        <v>1993</v>
      </c>
      <c r="B163" s="423">
        <v>1900</v>
      </c>
      <c r="C163" s="423">
        <v>693500</v>
      </c>
      <c r="D163" s="423">
        <v>1650</v>
      </c>
      <c r="E163" s="503">
        <v>602250</v>
      </c>
    </row>
    <row r="164" spans="1:5" s="445" customFormat="1" ht="12" customHeight="1">
      <c r="A164" s="500">
        <v>1994</v>
      </c>
      <c r="B164" s="423">
        <v>1805.4794520547946</v>
      </c>
      <c r="C164" s="423">
        <v>659000</v>
      </c>
      <c r="D164" s="423">
        <v>1580</v>
      </c>
      <c r="E164" s="503">
        <v>576700</v>
      </c>
    </row>
    <row r="165" spans="1:5" s="445" customFormat="1" ht="12" customHeight="1">
      <c r="A165" s="500">
        <v>1995</v>
      </c>
      <c r="B165" s="423">
        <v>1787.9616438356165</v>
      </c>
      <c r="C165" s="423">
        <v>652606</v>
      </c>
      <c r="D165" s="423">
        <v>1568</v>
      </c>
      <c r="E165" s="503">
        <v>572320</v>
      </c>
    </row>
    <row r="166" spans="1:5" s="445" customFormat="1" ht="12" customHeight="1">
      <c r="A166" s="500">
        <v>1996</v>
      </c>
      <c r="B166" s="423">
        <v>1839</v>
      </c>
      <c r="C166" s="423">
        <v>673074</v>
      </c>
      <c r="D166" s="423">
        <v>1618</v>
      </c>
      <c r="E166" s="503">
        <v>592188</v>
      </c>
    </row>
    <row r="167" spans="1:5" s="445" customFormat="1" ht="12" customHeight="1">
      <c r="A167" s="500">
        <v>1997</v>
      </c>
      <c r="B167" s="423">
        <v>1910</v>
      </c>
      <c r="C167" s="423">
        <v>697150</v>
      </c>
      <c r="D167" s="423">
        <v>1680</v>
      </c>
      <c r="E167" s="503">
        <v>613200</v>
      </c>
    </row>
    <row r="168" spans="1:5" s="445" customFormat="1" ht="12" customHeight="1">
      <c r="A168" s="500">
        <v>1998</v>
      </c>
      <c r="B168" s="423">
        <v>1980</v>
      </c>
      <c r="C168" s="423">
        <v>722700</v>
      </c>
      <c r="D168" s="423">
        <v>1755</v>
      </c>
      <c r="E168" s="503">
        <v>640575</v>
      </c>
    </row>
    <row r="169" spans="1:5" s="445" customFormat="1" ht="12" customHeight="1">
      <c r="A169" s="500">
        <v>1999</v>
      </c>
      <c r="B169" s="423">
        <v>1880</v>
      </c>
      <c r="C169" s="423">
        <v>686200</v>
      </c>
      <c r="D169" s="423">
        <v>1669</v>
      </c>
      <c r="E169" s="503">
        <v>609185</v>
      </c>
    </row>
    <row r="170" spans="1:5" s="445" customFormat="1" ht="12" customHeight="1">
      <c r="A170" s="500">
        <v>2000</v>
      </c>
      <c r="B170" s="423">
        <v>1990</v>
      </c>
      <c r="C170" s="423">
        <v>728340</v>
      </c>
      <c r="D170" s="423">
        <v>1770</v>
      </c>
      <c r="E170" s="503">
        <v>647820</v>
      </c>
    </row>
    <row r="171" spans="1:5" s="445" customFormat="1" ht="12" customHeight="1">
      <c r="A171" s="500">
        <v>2001</v>
      </c>
      <c r="B171" s="423">
        <v>1847.9452054794519</v>
      </c>
      <c r="C171" s="423">
        <v>674500</v>
      </c>
      <c r="D171" s="423">
        <v>1618</v>
      </c>
      <c r="E171" s="503">
        <v>590570</v>
      </c>
    </row>
    <row r="172" spans="1:5" s="445" customFormat="1" ht="12" customHeight="1">
      <c r="A172" s="500">
        <v>2002</v>
      </c>
      <c r="B172" s="423">
        <v>1735</v>
      </c>
      <c r="C172" s="423">
        <v>633275</v>
      </c>
      <c r="D172" s="423">
        <v>1505</v>
      </c>
      <c r="E172" s="503">
        <v>549325</v>
      </c>
    </row>
    <row r="173" spans="1:5" s="445" customFormat="1" ht="12" customHeight="1">
      <c r="A173" s="500">
        <v>2003</v>
      </c>
      <c r="B173" s="423">
        <v>1967</v>
      </c>
      <c r="C173" s="423">
        <v>717955</v>
      </c>
      <c r="D173" s="423">
        <v>1762</v>
      </c>
      <c r="E173" s="503">
        <v>643130</v>
      </c>
    </row>
    <row r="174" spans="1:5" s="445" customFormat="1" ht="12" customHeight="1">
      <c r="A174" s="500">
        <v>2004</v>
      </c>
      <c r="B174" s="423">
        <v>2170</v>
      </c>
      <c r="C174" s="423">
        <v>794220</v>
      </c>
      <c r="D174" s="423">
        <v>1965</v>
      </c>
      <c r="E174" s="503">
        <v>719190</v>
      </c>
    </row>
    <row r="175" spans="1:5" s="445" customFormat="1" ht="12" customHeight="1">
      <c r="A175" s="500">
        <v>2005</v>
      </c>
      <c r="B175" s="423">
        <v>2242</v>
      </c>
      <c r="C175" s="423">
        <v>818330</v>
      </c>
      <c r="D175" s="423">
        <v>2052.2739726027398</v>
      </c>
      <c r="E175" s="503">
        <v>749080</v>
      </c>
    </row>
    <row r="176" spans="1:5" s="445" customFormat="1" ht="12" customHeight="1">
      <c r="A176" s="500">
        <v>2006</v>
      </c>
      <c r="B176" s="423">
        <v>2298</v>
      </c>
      <c r="C176" s="423">
        <v>838770</v>
      </c>
      <c r="D176" s="423">
        <v>2266</v>
      </c>
      <c r="E176" s="503">
        <v>826981</v>
      </c>
    </row>
    <row r="177" spans="1:7" s="445" customFormat="1" ht="12" customHeight="1">
      <c r="A177" s="500">
        <v>2007</v>
      </c>
      <c r="B177" s="423">
        <v>2365</v>
      </c>
      <c r="C177" s="423">
        <v>863225</v>
      </c>
      <c r="D177" s="423">
        <v>2232.709589041096</v>
      </c>
      <c r="E177" s="503">
        <v>814939</v>
      </c>
    </row>
    <row r="178" spans="1:7" s="445" customFormat="1" ht="12" customHeight="1">
      <c r="A178" s="500">
        <v>2008</v>
      </c>
      <c r="B178" s="423">
        <v>2536</v>
      </c>
      <c r="C178" s="423">
        <v>928000</v>
      </c>
      <c r="D178" s="423">
        <v>2328</v>
      </c>
      <c r="E178" s="503">
        <v>852072</v>
      </c>
    </row>
    <row r="179" spans="1:7" s="445" customFormat="1" ht="12" customHeight="1">
      <c r="A179" s="500">
        <v>2009</v>
      </c>
      <c r="B179" s="423">
        <v>2181</v>
      </c>
      <c r="C179" s="423">
        <v>795991</v>
      </c>
      <c r="D179" s="423">
        <v>1953.3715469336671</v>
      </c>
      <c r="E179" s="503">
        <v>712994</v>
      </c>
    </row>
    <row r="180" spans="1:7" s="445" customFormat="1" ht="12" customHeight="1">
      <c r="A180" s="501">
        <v>2010</v>
      </c>
      <c r="B180" s="504">
        <v>2261</v>
      </c>
      <c r="C180" s="505">
        <v>825291</v>
      </c>
      <c r="D180" s="504">
        <v>2039.79452054795</v>
      </c>
      <c r="E180" s="506">
        <v>744525</v>
      </c>
    </row>
    <row r="181" spans="1:7">
      <c r="A181" s="399" t="s">
        <v>333</v>
      </c>
      <c r="B181" s="293"/>
      <c r="C181" s="293"/>
      <c r="D181" s="293"/>
    </row>
    <row r="182" spans="1:7" s="464" customFormat="1">
      <c r="A182" s="336" t="s">
        <v>200</v>
      </c>
      <c r="B182" s="461"/>
      <c r="C182" s="461"/>
      <c r="D182" s="462"/>
      <c r="E182" s="463"/>
    </row>
    <row r="183" spans="1:7" s="510" customFormat="1" ht="14.25" customHeight="1">
      <c r="A183" s="507" t="s">
        <v>334</v>
      </c>
      <c r="B183" s="508"/>
      <c r="C183" s="508"/>
      <c r="D183" s="508"/>
      <c r="E183" s="509"/>
    </row>
    <row r="184" spans="1:7" s="457" customFormat="1" ht="14.25" customHeight="1">
      <c r="A184" s="511" t="s">
        <v>105</v>
      </c>
      <c r="B184" s="512"/>
      <c r="C184" s="512"/>
      <c r="D184" s="512"/>
      <c r="E184" s="455"/>
    </row>
    <row r="185" spans="1:7" s="445" customFormat="1" ht="12.75">
      <c r="A185" s="477" t="s">
        <v>0</v>
      </c>
      <c r="B185" s="517" t="s">
        <v>106</v>
      </c>
      <c r="C185" s="517" t="s">
        <v>335</v>
      </c>
      <c r="D185" s="517" t="s">
        <v>107</v>
      </c>
      <c r="E185" s="518" t="s">
        <v>108</v>
      </c>
    </row>
    <row r="186" spans="1:7" s="445" customFormat="1" ht="14.25" customHeight="1">
      <c r="A186" s="519">
        <v>1962</v>
      </c>
      <c r="B186" s="466">
        <v>1.88</v>
      </c>
      <c r="C186" s="466" t="s">
        <v>109</v>
      </c>
      <c r="D186" s="466" t="s">
        <v>109</v>
      </c>
      <c r="E186" s="513" t="s">
        <v>109</v>
      </c>
    </row>
    <row r="187" spans="1:7" s="445" customFormat="1" ht="14.25" customHeight="1">
      <c r="A187" s="519">
        <v>1963</v>
      </c>
      <c r="B187" s="466">
        <v>1.88</v>
      </c>
      <c r="C187" s="466" t="s">
        <v>109</v>
      </c>
      <c r="D187" s="466" t="s">
        <v>109</v>
      </c>
      <c r="E187" s="513" t="s">
        <v>109</v>
      </c>
    </row>
    <row r="188" spans="1:7" s="445" customFormat="1" ht="14.25" customHeight="1">
      <c r="A188" s="519">
        <v>1964</v>
      </c>
      <c r="B188" s="466">
        <v>1.88</v>
      </c>
      <c r="C188" s="466" t="s">
        <v>109</v>
      </c>
      <c r="D188" s="466" t="s">
        <v>109</v>
      </c>
      <c r="E188" s="513" t="s">
        <v>109</v>
      </c>
    </row>
    <row r="189" spans="1:7" s="445" customFormat="1" ht="14.25" customHeight="1">
      <c r="A189" s="519">
        <v>1965</v>
      </c>
      <c r="B189" s="466">
        <v>1.88</v>
      </c>
      <c r="C189" s="466">
        <v>1.86</v>
      </c>
      <c r="D189" s="466" t="s">
        <v>109</v>
      </c>
      <c r="E189" s="513" t="s">
        <v>109</v>
      </c>
      <c r="G189" s="520"/>
    </row>
    <row r="190" spans="1:7" s="445" customFormat="1" ht="14.25" customHeight="1">
      <c r="A190" s="519">
        <v>1966</v>
      </c>
      <c r="B190" s="466">
        <v>1.88</v>
      </c>
      <c r="C190" s="466">
        <v>1.86</v>
      </c>
      <c r="D190" s="466" t="s">
        <v>109</v>
      </c>
      <c r="E190" s="513" t="s">
        <v>109</v>
      </c>
      <c r="G190" s="520"/>
    </row>
    <row r="191" spans="1:7" s="445" customFormat="1" ht="14.25" customHeight="1">
      <c r="A191" s="519">
        <v>1967</v>
      </c>
      <c r="B191" s="466">
        <v>1.88</v>
      </c>
      <c r="C191" s="466">
        <v>1.86</v>
      </c>
      <c r="D191" s="466" t="s">
        <v>109</v>
      </c>
      <c r="E191" s="513" t="s">
        <v>109</v>
      </c>
      <c r="G191" s="520"/>
    </row>
    <row r="192" spans="1:7" s="445" customFormat="1" ht="14.25" customHeight="1">
      <c r="A192" s="519">
        <v>1968</v>
      </c>
      <c r="B192" s="466">
        <v>1.88</v>
      </c>
      <c r="C192" s="466">
        <v>1.86</v>
      </c>
      <c r="D192" s="466" t="s">
        <v>109</v>
      </c>
      <c r="E192" s="513" t="s">
        <v>109</v>
      </c>
      <c r="G192" s="520"/>
    </row>
    <row r="193" spans="1:7" s="445" customFormat="1" ht="14.25" customHeight="1">
      <c r="A193" s="519">
        <v>1969</v>
      </c>
      <c r="B193" s="466">
        <v>1.88</v>
      </c>
      <c r="C193" s="466">
        <v>1.86</v>
      </c>
      <c r="D193" s="466" t="s">
        <v>109</v>
      </c>
      <c r="E193" s="513" t="s">
        <v>109</v>
      </c>
      <c r="G193" s="520"/>
    </row>
    <row r="194" spans="1:7" s="445" customFormat="1" ht="14.25" customHeight="1">
      <c r="A194" s="519">
        <v>1970</v>
      </c>
      <c r="B194" s="466">
        <v>1.88</v>
      </c>
      <c r="C194" s="466">
        <v>1.86</v>
      </c>
      <c r="D194" s="466" t="s">
        <v>109</v>
      </c>
      <c r="E194" s="513" t="s">
        <v>109</v>
      </c>
      <c r="G194" s="520"/>
    </row>
    <row r="195" spans="1:7" s="445" customFormat="1" ht="14.25" customHeight="1">
      <c r="A195" s="519">
        <v>1971</v>
      </c>
      <c r="B195" s="466">
        <v>2.2879999999999998</v>
      </c>
      <c r="C195" s="466">
        <v>2.278</v>
      </c>
      <c r="D195" s="466" t="s">
        <v>109</v>
      </c>
      <c r="E195" s="513" t="s">
        <v>109</v>
      </c>
      <c r="G195" s="520"/>
    </row>
    <row r="196" spans="1:7" s="445" customFormat="1" ht="14.25" customHeight="1">
      <c r="A196" s="519">
        <v>1972</v>
      </c>
      <c r="B196" s="466">
        <v>2.802</v>
      </c>
      <c r="C196" s="466">
        <v>2.7869999999999999</v>
      </c>
      <c r="D196" s="466" t="s">
        <v>109</v>
      </c>
      <c r="E196" s="513" t="s">
        <v>109</v>
      </c>
      <c r="G196" s="520"/>
    </row>
    <row r="197" spans="1:7" s="445" customFormat="1" ht="14.25" customHeight="1">
      <c r="A197" s="519">
        <v>1973</v>
      </c>
      <c r="B197" s="466">
        <v>4.8769999999999998</v>
      </c>
      <c r="C197" s="466">
        <v>4.5640000000000001</v>
      </c>
      <c r="D197" s="466">
        <v>5.2610000000000001</v>
      </c>
      <c r="E197" s="513" t="s">
        <v>109</v>
      </c>
      <c r="G197" s="520"/>
    </row>
    <row r="198" spans="1:7" s="445" customFormat="1" ht="14.25" customHeight="1">
      <c r="A198" s="519">
        <v>1974</v>
      </c>
      <c r="B198" s="466">
        <v>12.436</v>
      </c>
      <c r="C198" s="466">
        <v>11.891</v>
      </c>
      <c r="D198" s="466">
        <v>12.366</v>
      </c>
      <c r="E198" s="513" t="s">
        <v>109</v>
      </c>
      <c r="G198" s="520"/>
    </row>
    <row r="199" spans="1:7" s="445" customFormat="1" ht="14.25" customHeight="1">
      <c r="A199" s="519">
        <v>1975</v>
      </c>
      <c r="B199" s="466">
        <v>12.250999999999999</v>
      </c>
      <c r="C199" s="466">
        <v>12.010999999999999</v>
      </c>
      <c r="D199" s="466">
        <v>12.151</v>
      </c>
      <c r="E199" s="513" t="s">
        <v>109</v>
      </c>
      <c r="G199" s="520"/>
    </row>
    <row r="200" spans="1:7" s="445" customFormat="1" ht="14.25" customHeight="1">
      <c r="A200" s="519">
        <v>1976</v>
      </c>
      <c r="B200" s="466">
        <v>12.815</v>
      </c>
      <c r="C200" s="466">
        <v>12.574999999999999</v>
      </c>
      <c r="D200" s="466">
        <v>12.715</v>
      </c>
      <c r="E200" s="513" t="s">
        <v>109</v>
      </c>
      <c r="G200" s="520"/>
    </row>
    <row r="201" spans="1:7" s="445" customFormat="1" ht="14.25" customHeight="1">
      <c r="A201" s="519">
        <v>1977</v>
      </c>
      <c r="B201" s="466">
        <v>13.85</v>
      </c>
      <c r="C201" s="466">
        <v>13.61</v>
      </c>
      <c r="D201" s="466">
        <v>13.75</v>
      </c>
      <c r="E201" s="513" t="s">
        <v>109</v>
      </c>
      <c r="G201" s="520"/>
    </row>
    <row r="202" spans="1:7" s="445" customFormat="1" ht="14.25" customHeight="1">
      <c r="A202" s="519">
        <v>1978</v>
      </c>
      <c r="B202" s="466">
        <v>14.26</v>
      </c>
      <c r="C202" s="466">
        <v>14.02</v>
      </c>
      <c r="D202" s="466">
        <v>14.16</v>
      </c>
      <c r="E202" s="513" t="s">
        <v>109</v>
      </c>
      <c r="G202" s="520"/>
    </row>
    <row r="203" spans="1:7" s="445" customFormat="1" ht="14.25" customHeight="1">
      <c r="A203" s="519">
        <v>1979</v>
      </c>
      <c r="B203" s="466">
        <v>20.312000000000001</v>
      </c>
      <c r="C203" s="466">
        <v>20.015000000000001</v>
      </c>
      <c r="D203" s="466">
        <v>20.11</v>
      </c>
      <c r="E203" s="513" t="s">
        <v>109</v>
      </c>
      <c r="G203" s="520"/>
    </row>
    <row r="204" spans="1:7" s="445" customFormat="1" ht="14.25" customHeight="1">
      <c r="A204" s="519">
        <v>1980</v>
      </c>
      <c r="B204" s="466">
        <v>33.935000000000002</v>
      </c>
      <c r="C204" s="466">
        <v>33.72</v>
      </c>
      <c r="D204" s="466">
        <v>33.823999999999998</v>
      </c>
      <c r="E204" s="513" t="s">
        <v>109</v>
      </c>
      <c r="G204" s="520"/>
    </row>
    <row r="205" spans="1:7" s="445" customFormat="1" ht="14.25" customHeight="1">
      <c r="A205" s="519">
        <v>1981</v>
      </c>
      <c r="B205" s="466">
        <v>38.85</v>
      </c>
      <c r="C205" s="466">
        <v>38.634999999999998</v>
      </c>
      <c r="D205" s="466">
        <v>38.741999999999997</v>
      </c>
      <c r="E205" s="513" t="s">
        <v>109</v>
      </c>
      <c r="G205" s="520"/>
    </row>
    <row r="206" spans="1:7" s="445" customFormat="1" ht="14.25" customHeight="1">
      <c r="A206" s="519">
        <v>1982</v>
      </c>
      <c r="B206" s="466">
        <v>37.667000000000002</v>
      </c>
      <c r="C206" s="466">
        <v>37.451999999999998</v>
      </c>
      <c r="D206" s="466">
        <v>37.558999999999997</v>
      </c>
      <c r="E206" s="513" t="s">
        <v>109</v>
      </c>
      <c r="G206" s="520"/>
    </row>
    <row r="207" spans="1:7" s="445" customFormat="1" ht="14.25" customHeight="1">
      <c r="A207" s="519">
        <v>1983</v>
      </c>
      <c r="B207" s="466">
        <v>31.78</v>
      </c>
      <c r="C207" s="466">
        <v>31.57</v>
      </c>
      <c r="D207" s="466">
        <v>31.68</v>
      </c>
      <c r="E207" s="513">
        <v>30.108000000000001</v>
      </c>
      <c r="G207" s="520"/>
    </row>
    <row r="208" spans="1:7" s="445" customFormat="1" ht="14.25" customHeight="1">
      <c r="A208" s="519">
        <v>1984</v>
      </c>
      <c r="B208" s="466">
        <v>31.78</v>
      </c>
      <c r="C208" s="466">
        <v>31.57</v>
      </c>
      <c r="D208" s="466">
        <v>31.68</v>
      </c>
      <c r="E208" s="513">
        <v>30.11</v>
      </c>
      <c r="G208" s="520"/>
    </row>
    <row r="209" spans="1:7" s="445" customFormat="1" ht="14.25" customHeight="1">
      <c r="A209" s="519">
        <v>1985</v>
      </c>
      <c r="B209" s="466">
        <v>30.893000000000001</v>
      </c>
      <c r="C209" s="466">
        <v>30.73</v>
      </c>
      <c r="D209" s="466">
        <v>30.81</v>
      </c>
      <c r="E209" s="513">
        <v>29.84</v>
      </c>
      <c r="G209" s="520"/>
    </row>
    <row r="210" spans="1:7" s="445" customFormat="1" ht="14.25" customHeight="1">
      <c r="A210" s="519">
        <v>1986</v>
      </c>
      <c r="B210" s="466">
        <v>14.96</v>
      </c>
      <c r="C210" s="466">
        <v>14.721</v>
      </c>
      <c r="D210" s="466">
        <v>14.83</v>
      </c>
      <c r="E210" s="513">
        <v>14.38</v>
      </c>
      <c r="G210" s="520"/>
    </row>
    <row r="211" spans="1:7" s="445" customFormat="1" ht="14.25" customHeight="1">
      <c r="A211" s="519">
        <v>1987</v>
      </c>
      <c r="B211" s="466">
        <v>19.23</v>
      </c>
      <c r="C211" s="466">
        <v>19.02</v>
      </c>
      <c r="D211" s="466">
        <v>19.13</v>
      </c>
      <c r="E211" s="513">
        <v>18.68</v>
      </c>
      <c r="G211" s="520"/>
    </row>
    <row r="212" spans="1:7" s="445" customFormat="1" ht="14.25" customHeight="1">
      <c r="A212" s="519">
        <v>1988</v>
      </c>
      <c r="B212" s="466">
        <v>17.100000000000001</v>
      </c>
      <c r="C212" s="466">
        <v>16.829999999999998</v>
      </c>
      <c r="D212" s="466">
        <v>16.91</v>
      </c>
      <c r="E212" s="513">
        <v>16.350000000000001</v>
      </c>
      <c r="G212" s="520"/>
    </row>
    <row r="213" spans="1:7" s="445" customFormat="1" ht="14.25" customHeight="1">
      <c r="A213" s="519">
        <v>1989</v>
      </c>
      <c r="B213" s="466">
        <v>13.7</v>
      </c>
      <c r="C213" s="521">
        <v>12.939865725082392</v>
      </c>
      <c r="D213" s="467">
        <v>13.691493348097465</v>
      </c>
      <c r="E213" s="514">
        <v>13.128078164116388</v>
      </c>
    </row>
    <row r="214" spans="1:7" s="445" customFormat="1" ht="14.25" customHeight="1">
      <c r="A214" s="519">
        <v>1990</v>
      </c>
      <c r="B214" s="466">
        <v>19.05</v>
      </c>
      <c r="C214" s="521">
        <v>17.993024968089021</v>
      </c>
      <c r="D214" s="467">
        <v>19.038171407391005</v>
      </c>
      <c r="E214" s="514">
        <v>18.254736425285927</v>
      </c>
    </row>
    <row r="215" spans="1:7" s="445" customFormat="1" ht="14.25" customHeight="1">
      <c r="A215" s="519">
        <v>1991</v>
      </c>
      <c r="B215" s="466">
        <v>24.65</v>
      </c>
      <c r="C215" s="521">
        <v>23.282313147684743</v>
      </c>
      <c r="D215" s="467">
        <v>24.634694235810404</v>
      </c>
      <c r="E215" s="514">
        <v>23.620958156603574</v>
      </c>
    </row>
    <row r="216" spans="1:7" s="445" customFormat="1" ht="14.25" customHeight="1">
      <c r="A216" s="519">
        <v>1992</v>
      </c>
      <c r="B216" s="466">
        <v>19.260000000000002</v>
      </c>
      <c r="C216" s="466">
        <v>19.05</v>
      </c>
      <c r="D216" s="466">
        <v>19.16</v>
      </c>
      <c r="E216" s="513">
        <v>18.55</v>
      </c>
    </row>
    <row r="217" spans="1:7" s="445" customFormat="1" ht="14.25" customHeight="1">
      <c r="A217" s="519">
        <v>1993</v>
      </c>
      <c r="B217" s="466">
        <v>17.899999999999999</v>
      </c>
      <c r="C217" s="466">
        <v>17.48</v>
      </c>
      <c r="D217" s="466">
        <v>17.8</v>
      </c>
      <c r="E217" s="513">
        <v>16.07</v>
      </c>
    </row>
    <row r="218" spans="1:7" s="445" customFormat="1" ht="14.25" customHeight="1">
      <c r="A218" s="519">
        <v>1994</v>
      </c>
      <c r="B218" s="466">
        <v>16.22</v>
      </c>
      <c r="C218" s="466">
        <v>15.52</v>
      </c>
      <c r="D218" s="466">
        <v>16.14</v>
      </c>
      <c r="E218" s="513">
        <v>14.75</v>
      </c>
    </row>
    <row r="219" spans="1:7" s="445" customFormat="1" ht="14.25" customHeight="1">
      <c r="A219" s="519">
        <v>1995</v>
      </c>
      <c r="B219" s="466">
        <v>17.190000000000001</v>
      </c>
      <c r="C219" s="466">
        <v>16.78</v>
      </c>
      <c r="D219" s="466">
        <v>17.149999999999999</v>
      </c>
      <c r="E219" s="513">
        <v>16.12</v>
      </c>
    </row>
    <row r="220" spans="1:7" s="445" customFormat="1" ht="14.25" customHeight="1">
      <c r="A220" s="519">
        <v>1996</v>
      </c>
      <c r="B220" s="466">
        <v>20.36</v>
      </c>
      <c r="C220" s="466">
        <v>20.04</v>
      </c>
      <c r="D220" s="466">
        <v>20.41</v>
      </c>
      <c r="E220" s="513">
        <v>18.649999999999999</v>
      </c>
    </row>
    <row r="221" spans="1:7" s="445" customFormat="1" ht="14.25" customHeight="1">
      <c r="A221" s="519">
        <v>1997</v>
      </c>
      <c r="B221" s="466">
        <v>19.489999999999998</v>
      </c>
      <c r="C221" s="466">
        <v>19.25</v>
      </c>
      <c r="D221" s="466">
        <v>19.510000000000002</v>
      </c>
      <c r="E221" s="513">
        <v>18.170000000000002</v>
      </c>
    </row>
    <row r="222" spans="1:7" s="445" customFormat="1" ht="14.25" customHeight="1">
      <c r="A222" s="519">
        <v>1998</v>
      </c>
      <c r="B222" s="466">
        <v>12.83</v>
      </c>
      <c r="C222" s="466">
        <v>12.59</v>
      </c>
      <c r="D222" s="466">
        <v>12.83</v>
      </c>
      <c r="E222" s="513">
        <v>11.97</v>
      </c>
    </row>
    <row r="223" spans="1:7" s="445" customFormat="1" ht="14.25" customHeight="1">
      <c r="A223" s="519">
        <v>1999</v>
      </c>
      <c r="B223" s="466">
        <v>17.97</v>
      </c>
      <c r="C223" s="466">
        <v>17.739999999999998</v>
      </c>
      <c r="D223" s="466">
        <v>17.989999999999998</v>
      </c>
      <c r="E223" s="513">
        <v>17.079999999999998</v>
      </c>
    </row>
    <row r="224" spans="1:7" s="445" customFormat="1" ht="14.25" customHeight="1">
      <c r="A224" s="519">
        <v>2000</v>
      </c>
      <c r="B224" s="466">
        <v>27.73</v>
      </c>
      <c r="C224" s="466">
        <v>27.53</v>
      </c>
      <c r="D224" s="466">
        <v>27.78</v>
      </c>
      <c r="E224" s="513">
        <v>26.4</v>
      </c>
    </row>
    <row r="225" spans="1:5" s="445" customFormat="1" ht="14.25" customHeight="1">
      <c r="A225" s="519">
        <v>2001</v>
      </c>
      <c r="B225" s="466">
        <v>24.11</v>
      </c>
      <c r="C225" s="466">
        <v>23.87</v>
      </c>
      <c r="D225" s="466">
        <v>24.15</v>
      </c>
      <c r="E225" s="513">
        <v>22.91</v>
      </c>
    </row>
    <row r="226" spans="1:5" s="445" customFormat="1" ht="14.25" customHeight="1">
      <c r="A226" s="519">
        <v>2002</v>
      </c>
      <c r="B226" s="466">
        <v>24.88</v>
      </c>
      <c r="C226" s="466">
        <v>24.68</v>
      </c>
      <c r="D226" s="466">
        <v>24.91</v>
      </c>
      <c r="E226" s="513">
        <v>24.12</v>
      </c>
    </row>
    <row r="227" spans="1:5" s="445" customFormat="1" ht="14.25" customHeight="1">
      <c r="A227" s="519">
        <v>2003</v>
      </c>
      <c r="B227" s="466">
        <v>28.37</v>
      </c>
      <c r="C227" s="466">
        <v>28.14</v>
      </c>
      <c r="D227" s="466">
        <v>28.39</v>
      </c>
      <c r="E227" s="513">
        <v>27.53</v>
      </c>
    </row>
    <row r="228" spans="1:5" s="445" customFormat="1" ht="14.25" customHeight="1">
      <c r="A228" s="519">
        <v>2004</v>
      </c>
      <c r="B228" s="466">
        <v>36.81</v>
      </c>
      <c r="C228" s="466">
        <v>36.57</v>
      </c>
      <c r="D228" s="466">
        <v>36.869999999999997</v>
      </c>
      <c r="E228" s="513">
        <v>34.21</v>
      </c>
    </row>
    <row r="229" spans="1:5" s="445" customFormat="1" ht="14.25" customHeight="1">
      <c r="A229" s="519">
        <v>2005</v>
      </c>
      <c r="B229" s="466">
        <v>53.08</v>
      </c>
      <c r="C229" s="466">
        <v>52.5</v>
      </c>
      <c r="D229" s="466">
        <v>53.13</v>
      </c>
      <c r="E229" s="513">
        <v>48.98</v>
      </c>
    </row>
    <row r="230" spans="1:5" s="445" customFormat="1" ht="14.25" customHeight="1">
      <c r="A230" s="519">
        <v>2006</v>
      </c>
      <c r="B230" s="466">
        <v>69.790000000000006</v>
      </c>
      <c r="C230" s="466">
        <v>69.010000000000005</v>
      </c>
      <c r="D230" s="466">
        <v>69.819999999999993</v>
      </c>
      <c r="E230" s="513">
        <v>65.64</v>
      </c>
    </row>
    <row r="231" spans="1:5" s="445" customFormat="1" ht="14.25" customHeight="1">
      <c r="A231" s="519">
        <v>2007</v>
      </c>
      <c r="B231" s="466">
        <v>72.459999999999994</v>
      </c>
      <c r="C231" s="466">
        <v>71.8</v>
      </c>
      <c r="D231" s="466">
        <v>72.510000000000005</v>
      </c>
      <c r="E231" s="513">
        <v>68.25</v>
      </c>
    </row>
    <row r="232" spans="1:5" s="445" customFormat="1" ht="14.25" customHeight="1">
      <c r="A232" s="519">
        <v>2008</v>
      </c>
      <c r="B232" s="466">
        <v>97.8</v>
      </c>
      <c r="C232" s="466">
        <v>96.9</v>
      </c>
      <c r="D232" s="466">
        <v>97.79</v>
      </c>
      <c r="E232" s="513">
        <v>93.9</v>
      </c>
    </row>
    <row r="233" spans="1:5" s="445" customFormat="1" ht="14.25" customHeight="1">
      <c r="A233" s="519">
        <v>2009</v>
      </c>
      <c r="B233" s="466">
        <v>63.5</v>
      </c>
      <c r="C233" s="466">
        <v>62.3</v>
      </c>
      <c r="D233" s="466">
        <v>63.5</v>
      </c>
      <c r="E233" s="513">
        <v>61.4</v>
      </c>
    </row>
    <row r="234" spans="1:5" s="445" customFormat="1" ht="14.25" customHeight="1">
      <c r="A234" s="522">
        <v>2010</v>
      </c>
      <c r="B234" s="515">
        <v>79.2</v>
      </c>
      <c r="C234" s="515">
        <v>78.7</v>
      </c>
      <c r="D234" s="515">
        <v>79</v>
      </c>
      <c r="E234" s="516">
        <v>77.3</v>
      </c>
    </row>
    <row r="235" spans="1:5" s="457" customFormat="1" ht="30" customHeight="1">
      <c r="A235" s="811" t="s">
        <v>336</v>
      </c>
      <c r="B235" s="811"/>
      <c r="C235" s="811"/>
      <c r="D235" s="811"/>
      <c r="E235" s="811"/>
    </row>
    <row r="236" spans="1:5" s="457" customFormat="1" ht="12.75" customHeight="1">
      <c r="A236" s="468" t="s">
        <v>123</v>
      </c>
      <c r="B236" s="369"/>
      <c r="C236" s="369"/>
      <c r="D236" s="369"/>
      <c r="E236" s="455"/>
    </row>
    <row r="237" spans="1:5" s="457" customFormat="1" ht="12.75" customHeight="1">
      <c r="A237" s="331" t="s">
        <v>337</v>
      </c>
      <c r="B237" s="369"/>
      <c r="C237" s="369"/>
      <c r="D237" s="369"/>
      <c r="E237" s="455"/>
    </row>
    <row r="238" spans="1:5" s="457" customFormat="1" ht="24" customHeight="1">
      <c r="A238" s="817" t="s">
        <v>338</v>
      </c>
      <c r="B238" s="817"/>
      <c r="C238" s="817"/>
      <c r="D238" s="817"/>
      <c r="E238" s="817"/>
    </row>
    <row r="239" spans="1:5" s="528" customFormat="1">
      <c r="A239" s="469" t="s">
        <v>204</v>
      </c>
      <c r="B239" s="469"/>
      <c r="C239" s="469"/>
      <c r="D239" s="469"/>
      <c r="E239" s="527"/>
    </row>
    <row r="240" spans="1:5" s="526" customFormat="1" ht="12">
      <c r="A240" s="523" t="s">
        <v>110</v>
      </c>
      <c r="B240" s="524"/>
      <c r="C240" s="524"/>
      <c r="D240" s="524"/>
      <c r="E240" s="525"/>
    </row>
    <row r="241" spans="1:5" s="529" customFormat="1" ht="12.75">
      <c r="A241" s="813" t="s">
        <v>0</v>
      </c>
      <c r="B241" s="815" t="s">
        <v>102</v>
      </c>
      <c r="C241" s="815"/>
      <c r="D241" s="815" t="s">
        <v>111</v>
      </c>
      <c r="E241" s="816"/>
    </row>
    <row r="242" spans="1:5" s="529" customFormat="1" ht="12.75">
      <c r="A242" s="814"/>
      <c r="B242" s="530" t="s">
        <v>193</v>
      </c>
      <c r="C242" s="530" t="s">
        <v>104</v>
      </c>
      <c r="D242" s="530" t="s">
        <v>193</v>
      </c>
      <c r="E242" s="531" t="s">
        <v>104</v>
      </c>
    </row>
    <row r="243" spans="1:5" s="529" customFormat="1" ht="12.75">
      <c r="A243" s="532">
        <v>1970</v>
      </c>
      <c r="B243" s="533">
        <v>729.328767123288</v>
      </c>
      <c r="C243" s="533">
        <v>266205</v>
      </c>
      <c r="D243" s="534">
        <v>3.6</v>
      </c>
      <c r="E243" s="535">
        <v>1325</v>
      </c>
    </row>
    <row r="244" spans="1:5" s="529" customFormat="1" ht="12.75">
      <c r="A244" s="532">
        <v>1971</v>
      </c>
      <c r="B244" s="533">
        <v>997.6</v>
      </c>
      <c r="C244" s="533">
        <v>364124</v>
      </c>
      <c r="D244" s="534">
        <v>4</v>
      </c>
      <c r="E244" s="535">
        <v>1424</v>
      </c>
    </row>
    <row r="245" spans="1:5" s="529" customFormat="1" ht="12.75">
      <c r="A245" s="532">
        <v>1972</v>
      </c>
      <c r="B245" s="533">
        <v>1078.3579234972678</v>
      </c>
      <c r="C245" s="533">
        <v>394679</v>
      </c>
      <c r="D245" s="534">
        <v>5.6</v>
      </c>
      <c r="E245" s="535">
        <v>2056</v>
      </c>
    </row>
    <row r="246" spans="1:5" s="529" customFormat="1" ht="12.75">
      <c r="A246" s="532">
        <v>1973</v>
      </c>
      <c r="B246" s="533">
        <v>1319.9835616438356</v>
      </c>
      <c r="C246" s="533">
        <v>481794</v>
      </c>
      <c r="D246" s="534">
        <v>28.5</v>
      </c>
      <c r="E246" s="535">
        <v>10388</v>
      </c>
    </row>
    <row r="247" spans="1:5" s="529" customFormat="1" ht="12.75">
      <c r="A247" s="532">
        <v>1974</v>
      </c>
      <c r="B247" s="533">
        <v>1263.9178082191781</v>
      </c>
      <c r="C247" s="533">
        <v>461330</v>
      </c>
      <c r="D247" s="533">
        <v>109.02739726027397</v>
      </c>
      <c r="E247" s="535">
        <v>39795</v>
      </c>
    </row>
    <row r="248" spans="1:5" s="529" customFormat="1" ht="12.75">
      <c r="A248" s="532">
        <v>1975</v>
      </c>
      <c r="B248" s="533">
        <v>1199.8383561643836</v>
      </c>
      <c r="C248" s="533">
        <v>437941</v>
      </c>
      <c r="D248" s="533">
        <v>209.07397260273973</v>
      </c>
      <c r="E248" s="535">
        <v>76312</v>
      </c>
    </row>
    <row r="249" spans="1:5" s="529" customFormat="1" ht="12.75">
      <c r="A249" s="532">
        <v>1976</v>
      </c>
      <c r="B249" s="533">
        <v>1373.2568306010928</v>
      </c>
      <c r="C249" s="533">
        <v>502612</v>
      </c>
      <c r="D249" s="533">
        <v>274.54371584699453</v>
      </c>
      <c r="E249" s="535">
        <v>100483</v>
      </c>
    </row>
    <row r="250" spans="1:5" s="529" customFormat="1" ht="12.75">
      <c r="A250" s="532">
        <v>1977</v>
      </c>
      <c r="B250" s="533">
        <v>1582.9561643835616</v>
      </c>
      <c r="C250" s="533">
        <v>577779</v>
      </c>
      <c r="D250" s="533">
        <v>522.26575342465753</v>
      </c>
      <c r="E250" s="535">
        <v>190627</v>
      </c>
    </row>
    <row r="251" spans="1:5" s="529" customFormat="1" ht="12.75">
      <c r="A251" s="532">
        <v>1978</v>
      </c>
      <c r="B251" s="533">
        <v>1311.3205479452056</v>
      </c>
      <c r="C251" s="533">
        <v>478632</v>
      </c>
      <c r="D251" s="533">
        <v>464.51232876712328</v>
      </c>
      <c r="E251" s="535">
        <v>169547</v>
      </c>
    </row>
    <row r="252" spans="1:5" s="529" customFormat="1" ht="12.75">
      <c r="A252" s="532">
        <v>1979</v>
      </c>
      <c r="B252" s="533">
        <v>1389.9534246575342</v>
      </c>
      <c r="C252" s="533">
        <v>507333</v>
      </c>
      <c r="D252" s="533">
        <v>585.39726027397262</v>
      </c>
      <c r="E252" s="535">
        <v>213670</v>
      </c>
    </row>
    <row r="253" spans="1:5" s="529" customFormat="1" ht="12.75">
      <c r="A253" s="532">
        <v>1980</v>
      </c>
      <c r="B253" s="533">
        <v>1433.5054644808699</v>
      </c>
      <c r="C253" s="533">
        <v>524663</v>
      </c>
      <c r="D253" s="533">
        <v>699.64754098360652</v>
      </c>
      <c r="E253" s="535">
        <v>256071</v>
      </c>
    </row>
    <row r="254" spans="1:5" s="529" customFormat="1" ht="12.75">
      <c r="A254" s="532">
        <v>1981</v>
      </c>
      <c r="B254" s="533">
        <v>1288.0876712328768</v>
      </c>
      <c r="C254" s="533">
        <v>470152</v>
      </c>
      <c r="D254" s="533">
        <v>870.67123287671234</v>
      </c>
      <c r="E254" s="535">
        <v>317795</v>
      </c>
    </row>
    <row r="255" spans="1:5" s="529" customFormat="1" ht="12.75">
      <c r="A255" s="532">
        <v>1982</v>
      </c>
      <c r="B255" s="533">
        <v>1097.2027397260274</v>
      </c>
      <c r="C255" s="533">
        <v>400479</v>
      </c>
      <c r="D255" s="533">
        <v>975.30958904109593</v>
      </c>
      <c r="E255" s="535">
        <v>355988</v>
      </c>
    </row>
    <row r="256" spans="1:5" s="529" customFormat="1" ht="12.75">
      <c r="A256" s="532">
        <v>1983</v>
      </c>
      <c r="B256" s="533">
        <v>891.07671232876714</v>
      </c>
      <c r="C256" s="533">
        <v>325243</v>
      </c>
      <c r="D256" s="533">
        <v>790.30958904109593</v>
      </c>
      <c r="E256" s="535">
        <v>288463</v>
      </c>
    </row>
    <row r="257" spans="1:5" s="529" customFormat="1" ht="12.75">
      <c r="A257" s="532">
        <v>1984</v>
      </c>
      <c r="B257" s="533">
        <v>1107.155737704918</v>
      </c>
      <c r="C257" s="533">
        <v>405219</v>
      </c>
      <c r="D257" s="533">
        <v>1030.5355191256831</v>
      </c>
      <c r="E257" s="535">
        <v>377176</v>
      </c>
    </row>
    <row r="258" spans="1:5" s="529" customFormat="1" ht="12.75">
      <c r="A258" s="532">
        <v>1985</v>
      </c>
      <c r="B258" s="533">
        <v>1279.2164383561644</v>
      </c>
      <c r="C258" s="533">
        <v>466914</v>
      </c>
      <c r="D258" s="533">
        <v>1202.2027397260274</v>
      </c>
      <c r="E258" s="535">
        <v>438804</v>
      </c>
    </row>
    <row r="259" spans="1:5" s="529" customFormat="1" ht="12.75">
      <c r="A259" s="532">
        <v>1986</v>
      </c>
      <c r="B259" s="533">
        <v>1414.6027397260275</v>
      </c>
      <c r="C259" s="533">
        <v>516330</v>
      </c>
      <c r="D259" s="533">
        <v>1218.868493150685</v>
      </c>
      <c r="E259" s="535">
        <v>444887</v>
      </c>
    </row>
    <row r="260" spans="1:5" s="529" customFormat="1" ht="12.75">
      <c r="A260" s="532">
        <v>1987</v>
      </c>
      <c r="B260" s="533">
        <v>1264.3150684931506</v>
      </c>
      <c r="C260" s="533">
        <v>461475</v>
      </c>
      <c r="D260" s="533">
        <v>945.55890410958909</v>
      </c>
      <c r="E260" s="535">
        <v>345129</v>
      </c>
    </row>
    <row r="261" spans="1:5" s="529" customFormat="1" ht="12.75">
      <c r="A261" s="532">
        <v>1988</v>
      </c>
      <c r="B261" s="533">
        <v>1592.0683060109291</v>
      </c>
      <c r="C261" s="533">
        <v>582697</v>
      </c>
      <c r="D261" s="533">
        <v>1464.7021857923498</v>
      </c>
      <c r="E261" s="535">
        <v>536081</v>
      </c>
    </row>
    <row r="262" spans="1:5" s="529" customFormat="1" ht="12.75">
      <c r="A262" s="532">
        <v>1989</v>
      </c>
      <c r="B262" s="533">
        <v>1818.9643835616439</v>
      </c>
      <c r="C262" s="533">
        <v>663922</v>
      </c>
      <c r="D262" s="533">
        <v>1586.1369863013699</v>
      </c>
      <c r="E262" s="535">
        <v>578940</v>
      </c>
    </row>
    <row r="263" spans="1:5" s="529" customFormat="1" ht="12.75">
      <c r="A263" s="532">
        <v>1990</v>
      </c>
      <c r="B263" s="533">
        <v>1683.5095890411001</v>
      </c>
      <c r="C263" s="533">
        <v>614481</v>
      </c>
      <c r="D263" s="533">
        <v>1424.2493150684932</v>
      </c>
      <c r="E263" s="535">
        <v>519851</v>
      </c>
    </row>
    <row r="264" spans="1:5" s="529" customFormat="1" ht="12.75">
      <c r="A264" s="532">
        <v>1991</v>
      </c>
      <c r="B264" s="533">
        <v>1719</v>
      </c>
      <c r="C264" s="533">
        <v>627435</v>
      </c>
      <c r="D264" s="533">
        <v>1519.5972602739726</v>
      </c>
      <c r="E264" s="535">
        <v>554653</v>
      </c>
    </row>
    <row r="265" spans="1:5" s="529" customFormat="1" ht="12.75">
      <c r="A265" s="532">
        <v>1992</v>
      </c>
      <c r="B265" s="533">
        <v>1806.0109289617487</v>
      </c>
      <c r="C265" s="533">
        <v>661000</v>
      </c>
      <c r="D265" s="533">
        <v>1607.3497267759562</v>
      </c>
      <c r="E265" s="535">
        <v>588290</v>
      </c>
    </row>
    <row r="266" spans="1:5" s="529" customFormat="1" ht="12.75">
      <c r="A266" s="532">
        <v>1993</v>
      </c>
      <c r="B266" s="533">
        <v>1826</v>
      </c>
      <c r="C266" s="533">
        <v>666490</v>
      </c>
      <c r="D266" s="533">
        <v>1643</v>
      </c>
      <c r="E266" s="535">
        <v>599695</v>
      </c>
    </row>
    <row r="267" spans="1:5" s="529" customFormat="1" ht="12.75">
      <c r="A267" s="532">
        <v>1994</v>
      </c>
      <c r="B267" s="533">
        <v>2052</v>
      </c>
      <c r="C267" s="533">
        <v>748980</v>
      </c>
      <c r="D267" s="533">
        <v>1908.358904109589</v>
      </c>
      <c r="E267" s="535">
        <v>696551</v>
      </c>
    </row>
    <row r="268" spans="1:5" s="529" customFormat="1" ht="12.75">
      <c r="A268" s="532">
        <v>1995</v>
      </c>
      <c r="B268" s="533">
        <v>2093</v>
      </c>
      <c r="C268" s="533">
        <v>763945</v>
      </c>
      <c r="D268" s="533">
        <v>1946.490410958904</v>
      </c>
      <c r="E268" s="535">
        <v>710469</v>
      </c>
    </row>
    <row r="269" spans="1:5" s="529" customFormat="1" ht="12.75">
      <c r="A269" s="532">
        <v>1996</v>
      </c>
      <c r="B269" s="533">
        <v>2395.8224043715845</v>
      </c>
      <c r="C269" s="533">
        <v>876871</v>
      </c>
      <c r="D269" s="533">
        <v>2252.0737704918033</v>
      </c>
      <c r="E269" s="535">
        <v>824259</v>
      </c>
    </row>
    <row r="270" spans="1:5" s="529" customFormat="1" ht="12.75">
      <c r="A270" s="532">
        <v>1997</v>
      </c>
      <c r="B270" s="533">
        <v>2670</v>
      </c>
      <c r="C270" s="533">
        <v>974550</v>
      </c>
      <c r="D270" s="533">
        <v>2510</v>
      </c>
      <c r="E270" s="535">
        <v>916150</v>
      </c>
    </row>
    <row r="271" spans="1:5" s="529" customFormat="1" ht="12.75">
      <c r="A271" s="532">
        <v>1998</v>
      </c>
      <c r="B271" s="533">
        <v>3150</v>
      </c>
      <c r="C271" s="533">
        <v>1149750</v>
      </c>
      <c r="D271" s="533">
        <v>2835</v>
      </c>
      <c r="E271" s="535">
        <v>1034775</v>
      </c>
    </row>
    <row r="272" spans="1:5" s="529" customFormat="1" ht="12.75">
      <c r="A272" s="532">
        <v>1999</v>
      </c>
      <c r="B272" s="533">
        <v>3408</v>
      </c>
      <c r="C272" s="533">
        <v>1243920</v>
      </c>
      <c r="D272" s="533">
        <v>3103</v>
      </c>
      <c r="E272" s="535">
        <v>1132595</v>
      </c>
    </row>
    <row r="273" spans="1:5" s="529" customFormat="1" ht="12.75">
      <c r="A273" s="532">
        <v>2000</v>
      </c>
      <c r="B273" s="533">
        <v>3454</v>
      </c>
      <c r="C273" s="533">
        <v>1264164</v>
      </c>
      <c r="D273" s="533">
        <v>3177.6803278688526</v>
      </c>
      <c r="E273" s="535">
        <v>1163031</v>
      </c>
    </row>
    <row r="274" spans="1:5" s="529" customFormat="1" ht="12.75">
      <c r="A274" s="532">
        <v>2001</v>
      </c>
      <c r="B274" s="533">
        <v>5757</v>
      </c>
      <c r="C274" s="533">
        <v>2101305</v>
      </c>
      <c r="D274" s="533">
        <v>4989.5205479452052</v>
      </c>
      <c r="E274" s="535">
        <v>1821175</v>
      </c>
    </row>
    <row r="275" spans="1:5" s="529" customFormat="1" ht="12.75">
      <c r="A275" s="532">
        <v>2002</v>
      </c>
      <c r="B275" s="533">
        <v>5733.101369863014</v>
      </c>
      <c r="C275" s="533">
        <v>2092582</v>
      </c>
      <c r="D275" s="533">
        <v>4807.2</v>
      </c>
      <c r="E275" s="535">
        <v>1754628</v>
      </c>
    </row>
    <row r="276" spans="1:5" s="529" customFormat="1" ht="12.75">
      <c r="A276" s="532">
        <v>2003</v>
      </c>
      <c r="B276" s="533">
        <v>5933</v>
      </c>
      <c r="C276" s="533">
        <v>2165545</v>
      </c>
      <c r="D276" s="533">
        <v>5102.3808219178081</v>
      </c>
      <c r="E276" s="535">
        <v>1862369</v>
      </c>
    </row>
    <row r="277" spans="1:5" s="529" customFormat="1" ht="12.75">
      <c r="A277" s="532">
        <v>2004</v>
      </c>
      <c r="B277" s="533">
        <v>6256</v>
      </c>
      <c r="C277" s="533">
        <v>2289696</v>
      </c>
      <c r="D277" s="533">
        <v>5708.5561643835617</v>
      </c>
      <c r="E277" s="535">
        <v>2083623</v>
      </c>
    </row>
    <row r="278" spans="1:5" s="529" customFormat="1" ht="12.75">
      <c r="A278" s="532">
        <v>2005</v>
      </c>
      <c r="B278" s="533">
        <v>5670</v>
      </c>
      <c r="C278" s="533">
        <v>2069550</v>
      </c>
      <c r="D278" s="533">
        <v>5216.3999999999996</v>
      </c>
      <c r="E278" s="535">
        <v>1903986</v>
      </c>
    </row>
    <row r="279" spans="1:5" s="529" customFormat="1" ht="12.75">
      <c r="A279" s="532">
        <v>2006</v>
      </c>
      <c r="B279" s="533">
        <v>5805</v>
      </c>
      <c r="C279" s="533">
        <v>2118825</v>
      </c>
      <c r="D279" s="533">
        <v>5433.9</v>
      </c>
      <c r="E279" s="535">
        <v>1983370</v>
      </c>
    </row>
    <row r="280" spans="1:5" s="529" customFormat="1" ht="12.75">
      <c r="A280" s="532">
        <v>2007</v>
      </c>
      <c r="B280" s="533">
        <v>5911.1</v>
      </c>
      <c r="C280" s="533">
        <v>2157550</v>
      </c>
      <c r="D280" s="533">
        <v>5615.5</v>
      </c>
      <c r="E280" s="535">
        <v>2049673</v>
      </c>
    </row>
    <row r="281" spans="1:5" s="529" customFormat="1" ht="12.75">
      <c r="A281" s="532">
        <v>2008</v>
      </c>
      <c r="B281" s="533">
        <v>5673.9</v>
      </c>
      <c r="C281" s="533">
        <v>2076642</v>
      </c>
      <c r="D281" s="533">
        <v>5390.2</v>
      </c>
      <c r="E281" s="535">
        <v>1972810</v>
      </c>
    </row>
    <row r="282" spans="1:5" s="529" customFormat="1" ht="12.75">
      <c r="A282" s="532" t="s">
        <v>340</v>
      </c>
      <c r="B282" s="533">
        <v>5387.8904109589002</v>
      </c>
      <c r="C282" s="533">
        <v>1966580</v>
      </c>
      <c r="D282" s="533">
        <v>5280.1315068493104</v>
      </c>
      <c r="E282" s="535">
        <v>1927248</v>
      </c>
    </row>
    <row r="283" spans="1:5" s="529" customFormat="1" ht="12.75">
      <c r="A283" s="536" t="s">
        <v>341</v>
      </c>
      <c r="B283" s="537">
        <v>5667.6575342465803</v>
      </c>
      <c r="C283" s="537">
        <v>2068695</v>
      </c>
      <c r="D283" s="537">
        <v>5554.3041095890403</v>
      </c>
      <c r="E283" s="538">
        <v>2027321</v>
      </c>
    </row>
    <row r="284" spans="1:5" s="471" customFormat="1" ht="45.75" customHeight="1">
      <c r="A284" s="812" t="s">
        <v>339</v>
      </c>
      <c r="B284" s="812"/>
      <c r="C284" s="812"/>
      <c r="D284" s="812"/>
      <c r="E284" s="812"/>
    </row>
    <row r="285" spans="1:5" s="471" customFormat="1">
      <c r="A285" s="465" t="s">
        <v>342</v>
      </c>
      <c r="B285" s="472"/>
      <c r="C285" s="472"/>
      <c r="D285" s="473"/>
      <c r="E285" s="470"/>
    </row>
    <row r="286" spans="1:5" s="471" customFormat="1">
      <c r="A286" s="465"/>
      <c r="B286" s="472"/>
      <c r="C286" s="472"/>
      <c r="D286" s="473"/>
      <c r="E286" s="470"/>
    </row>
    <row r="287" spans="1:5" s="471" customFormat="1" ht="15" customHeight="1">
      <c r="A287" s="748" t="s">
        <v>205</v>
      </c>
      <c r="B287" s="748"/>
      <c r="C287" s="748"/>
      <c r="D287" s="748"/>
      <c r="E287" s="748"/>
    </row>
    <row r="288" spans="1:5" s="526" customFormat="1" ht="12">
      <c r="A288" s="707" t="s">
        <v>112</v>
      </c>
      <c r="B288" s="707"/>
      <c r="C288" s="113"/>
      <c r="D288" s="113"/>
      <c r="E288" s="525"/>
    </row>
    <row r="289" spans="1:5">
      <c r="A289" s="813" t="s">
        <v>0</v>
      </c>
      <c r="B289" s="815" t="s">
        <v>102</v>
      </c>
      <c r="C289" s="815"/>
      <c r="D289" s="815" t="s">
        <v>103</v>
      </c>
      <c r="E289" s="816"/>
    </row>
    <row r="290" spans="1:5">
      <c r="A290" s="814"/>
      <c r="B290" s="542" t="s">
        <v>193</v>
      </c>
      <c r="C290" s="543" t="s">
        <v>104</v>
      </c>
      <c r="D290" s="543" t="s">
        <v>193</v>
      </c>
      <c r="E290" s="544" t="s">
        <v>104</v>
      </c>
    </row>
    <row r="291" spans="1:5">
      <c r="A291" s="532">
        <v>1977</v>
      </c>
      <c r="B291" s="474">
        <v>1.8904849315068495</v>
      </c>
      <c r="C291" s="475">
        <v>690.02700000000004</v>
      </c>
      <c r="D291" s="474">
        <v>1.4378876712328765</v>
      </c>
      <c r="E291" s="539">
        <v>524.82899999999995</v>
      </c>
    </row>
    <row r="292" spans="1:5">
      <c r="A292" s="532">
        <v>1978</v>
      </c>
      <c r="B292" s="474">
        <v>4.6220493150684936</v>
      </c>
      <c r="C292" s="475">
        <v>1687.048</v>
      </c>
      <c r="D292" s="474">
        <v>4.7675671232876713</v>
      </c>
      <c r="E292" s="539">
        <v>1740.162</v>
      </c>
    </row>
    <row r="293" spans="1:5">
      <c r="A293" s="532">
        <v>1979</v>
      </c>
      <c r="B293" s="474">
        <v>5.4337260273972605</v>
      </c>
      <c r="C293" s="475">
        <v>1983.31</v>
      </c>
      <c r="D293" s="474">
        <v>5.1696383561643833</v>
      </c>
      <c r="E293" s="539">
        <v>1886.9179999999999</v>
      </c>
    </row>
    <row r="294" spans="1:5">
      <c r="A294" s="532">
        <v>1980</v>
      </c>
      <c r="B294" s="474">
        <v>7.6438142076502702</v>
      </c>
      <c r="C294" s="475">
        <v>2797.636</v>
      </c>
      <c r="D294" s="474">
        <v>7.5659316939890706</v>
      </c>
      <c r="E294" s="539">
        <v>2769.1309999999999</v>
      </c>
    </row>
    <row r="295" spans="1:5">
      <c r="A295" s="532">
        <v>1981</v>
      </c>
      <c r="B295" s="474">
        <v>10.553972602739725</v>
      </c>
      <c r="C295" s="475">
        <v>3852.2</v>
      </c>
      <c r="D295" s="474">
        <v>10.486301369863014</v>
      </c>
      <c r="E295" s="539">
        <v>3827.5</v>
      </c>
    </row>
    <row r="296" spans="1:5">
      <c r="A296" s="532">
        <v>1982</v>
      </c>
      <c r="B296" s="474">
        <v>14.723975342465755</v>
      </c>
      <c r="C296" s="475">
        <v>5374.2510000000002</v>
      </c>
      <c r="D296" s="474">
        <v>14.486849315068493</v>
      </c>
      <c r="E296" s="539">
        <v>5287.7</v>
      </c>
    </row>
    <row r="297" spans="1:5">
      <c r="A297" s="532">
        <v>1983</v>
      </c>
      <c r="B297" s="474">
        <v>13.595342465753426</v>
      </c>
      <c r="C297" s="475">
        <v>4962.3</v>
      </c>
      <c r="D297" s="474">
        <v>13.244109589041097</v>
      </c>
      <c r="E297" s="539">
        <v>4834.1000000000004</v>
      </c>
    </row>
    <row r="298" spans="1:5">
      <c r="A298" s="532">
        <v>1984</v>
      </c>
      <c r="B298" s="474">
        <v>13.846448087431694</v>
      </c>
      <c r="C298" s="475">
        <v>5067.8</v>
      </c>
      <c r="D298" s="474">
        <v>13.772677595628416</v>
      </c>
      <c r="E298" s="539">
        <v>5040.8</v>
      </c>
    </row>
    <row r="299" spans="1:5">
      <c r="A299" s="532">
        <v>1985</v>
      </c>
      <c r="B299" s="474">
        <v>14.487671232876712</v>
      </c>
      <c r="C299" s="475">
        <v>5288</v>
      </c>
      <c r="D299" s="474">
        <v>14.512328767123288</v>
      </c>
      <c r="E299" s="539">
        <v>5297</v>
      </c>
    </row>
    <row r="300" spans="1:5">
      <c r="A300" s="532">
        <v>1986</v>
      </c>
      <c r="B300" s="474">
        <v>16.030136986301368</v>
      </c>
      <c r="C300" s="475">
        <v>5851</v>
      </c>
      <c r="D300" s="474">
        <v>15.323287671232876</v>
      </c>
      <c r="E300" s="539">
        <v>5593</v>
      </c>
    </row>
    <row r="301" spans="1:5">
      <c r="A301" s="532">
        <v>1987</v>
      </c>
      <c r="B301" s="474">
        <v>16.452054794520549</v>
      </c>
      <c r="C301" s="475">
        <v>6005</v>
      </c>
      <c r="D301" s="474">
        <v>16.238356164383561</v>
      </c>
      <c r="E301" s="539">
        <v>5927</v>
      </c>
    </row>
    <row r="302" spans="1:5">
      <c r="A302" s="532">
        <v>1988</v>
      </c>
      <c r="B302" s="474">
        <v>17.563420105950573</v>
      </c>
      <c r="C302" s="423">
        <v>6428.2117587779103</v>
      </c>
      <c r="D302" s="474">
        <v>17.097923497267761</v>
      </c>
      <c r="E302" s="502">
        <v>6257.84</v>
      </c>
    </row>
    <row r="303" spans="1:5">
      <c r="A303" s="532">
        <v>1989</v>
      </c>
      <c r="B303" s="474">
        <v>18.101780821917806</v>
      </c>
      <c r="C303" s="423">
        <v>6607.15</v>
      </c>
      <c r="D303" s="474">
        <v>18.101780821917806</v>
      </c>
      <c r="E303" s="502">
        <v>6607.15</v>
      </c>
    </row>
    <row r="304" spans="1:5">
      <c r="A304" s="532">
        <v>1990</v>
      </c>
      <c r="B304" s="474">
        <v>19.112191780821899</v>
      </c>
      <c r="C304" s="423">
        <v>6975.95</v>
      </c>
      <c r="D304" s="474">
        <v>19.112191780821917</v>
      </c>
      <c r="E304" s="502">
        <v>6975.95</v>
      </c>
    </row>
    <row r="305" spans="1:5">
      <c r="A305" s="532">
        <v>1991</v>
      </c>
      <c r="B305" s="474">
        <v>20.179041095890412</v>
      </c>
      <c r="C305" s="423">
        <v>7365.35</v>
      </c>
      <c r="D305" s="474">
        <v>20.179041095890412</v>
      </c>
      <c r="E305" s="502">
        <v>7365.35</v>
      </c>
    </row>
    <row r="306" spans="1:5">
      <c r="A306" s="532">
        <v>1992</v>
      </c>
      <c r="B306" s="474">
        <v>22.60928961748634</v>
      </c>
      <c r="C306" s="475">
        <v>8275</v>
      </c>
      <c r="D306" s="474">
        <v>22.486338797814209</v>
      </c>
      <c r="E306" s="539">
        <v>8230</v>
      </c>
    </row>
    <row r="307" spans="1:5">
      <c r="A307" s="532">
        <v>1993</v>
      </c>
      <c r="B307" s="474">
        <v>24.164383561643834</v>
      </c>
      <c r="C307" s="475">
        <v>8820</v>
      </c>
      <c r="D307" s="474">
        <v>23.950684931506849</v>
      </c>
      <c r="E307" s="539">
        <v>8742</v>
      </c>
    </row>
    <row r="308" spans="1:5">
      <c r="A308" s="532">
        <v>1994</v>
      </c>
      <c r="B308" s="474">
        <v>22.465753424657535</v>
      </c>
      <c r="C308" s="475">
        <v>8200</v>
      </c>
      <c r="D308" s="474">
        <v>22.465753424657535</v>
      </c>
      <c r="E308" s="539">
        <v>8200</v>
      </c>
    </row>
    <row r="309" spans="1:5">
      <c r="A309" s="532">
        <v>1995</v>
      </c>
      <c r="B309" s="474">
        <v>29.753424657534246</v>
      </c>
      <c r="C309" s="475">
        <v>10860</v>
      </c>
      <c r="D309" s="474">
        <v>28.904109589041095</v>
      </c>
      <c r="E309" s="539">
        <v>10550</v>
      </c>
    </row>
    <row r="310" spans="1:5">
      <c r="A310" s="532">
        <v>1996</v>
      </c>
      <c r="B310" s="474">
        <v>31.923497267759561</v>
      </c>
      <c r="C310" s="475">
        <v>11684</v>
      </c>
      <c r="D310" s="474">
        <v>31.469945355191257</v>
      </c>
      <c r="E310" s="539">
        <v>11518</v>
      </c>
    </row>
    <row r="311" spans="1:5">
      <c r="A311" s="532">
        <v>1997</v>
      </c>
      <c r="B311" s="474">
        <v>32.876712328767127</v>
      </c>
      <c r="C311" s="475">
        <v>12000</v>
      </c>
      <c r="D311" s="474">
        <v>32.750684931506846</v>
      </c>
      <c r="E311" s="539">
        <v>11954</v>
      </c>
    </row>
    <row r="312" spans="1:5">
      <c r="A312" s="532">
        <v>1998</v>
      </c>
      <c r="B312" s="474">
        <v>35.290410958904111</v>
      </c>
      <c r="C312" s="475">
        <v>12881</v>
      </c>
      <c r="D312" s="474">
        <v>34.786301369863011</v>
      </c>
      <c r="E312" s="539">
        <v>12697</v>
      </c>
    </row>
    <row r="313" spans="1:5">
      <c r="A313" s="532">
        <v>1999</v>
      </c>
      <c r="B313" s="474">
        <v>34.647123287671235</v>
      </c>
      <c r="C313" s="475">
        <v>12646.2</v>
      </c>
      <c r="D313" s="474">
        <v>34.351232876712331</v>
      </c>
      <c r="E313" s="539">
        <v>12538.2</v>
      </c>
    </row>
    <row r="314" spans="1:5">
      <c r="A314" s="532">
        <v>2000</v>
      </c>
      <c r="B314" s="474">
        <v>35.286885245901601</v>
      </c>
      <c r="C314" s="475">
        <v>12915</v>
      </c>
      <c r="D314" s="474">
        <v>34.562841530054648</v>
      </c>
      <c r="E314" s="539">
        <v>12650</v>
      </c>
    </row>
    <row r="315" spans="1:5">
      <c r="A315" s="532">
        <v>2001</v>
      </c>
      <c r="B315" s="474">
        <v>35.5013698630137</v>
      </c>
      <c r="C315" s="475">
        <v>12958</v>
      </c>
      <c r="D315" s="474">
        <v>35.5013698630137</v>
      </c>
      <c r="E315" s="539">
        <v>12958</v>
      </c>
    </row>
    <row r="316" spans="1:5">
      <c r="A316" s="532">
        <v>2002</v>
      </c>
      <c r="B316" s="474">
        <v>34.101369863013701</v>
      </c>
      <c r="C316" s="475">
        <v>12447</v>
      </c>
      <c r="D316" s="474">
        <v>34.052054794520551</v>
      </c>
      <c r="E316" s="539">
        <v>12429</v>
      </c>
    </row>
    <row r="317" spans="1:5">
      <c r="A317" s="532">
        <v>2003</v>
      </c>
      <c r="B317" s="474">
        <v>37.476712328767121</v>
      </c>
      <c r="C317" s="475">
        <v>13679</v>
      </c>
      <c r="D317" s="474">
        <v>37.128767123287673</v>
      </c>
      <c r="E317" s="539">
        <v>13552</v>
      </c>
    </row>
    <row r="318" spans="1:5">
      <c r="A318" s="532">
        <v>2004</v>
      </c>
      <c r="B318" s="474">
        <v>38.204918032786885</v>
      </c>
      <c r="C318" s="475">
        <v>13983</v>
      </c>
      <c r="D318" s="474">
        <v>38.303278688524593</v>
      </c>
      <c r="E318" s="539">
        <v>14019</v>
      </c>
    </row>
    <row r="319" spans="1:5">
      <c r="A319" s="532">
        <v>2005</v>
      </c>
      <c r="B319" s="476">
        <v>40.039269406392691</v>
      </c>
      <c r="C319" s="423">
        <v>14566</v>
      </c>
      <c r="D319" s="476">
        <v>39.865753424657541</v>
      </c>
      <c r="E319" s="502">
        <v>14404</v>
      </c>
    </row>
    <row r="320" spans="1:5">
      <c r="A320" s="532">
        <v>2006</v>
      </c>
      <c r="B320" s="476">
        <v>39.81095890410959</v>
      </c>
      <c r="C320" s="423">
        <v>14531</v>
      </c>
      <c r="D320" s="476">
        <v>39.079452054794523</v>
      </c>
      <c r="E320" s="502">
        <v>14264</v>
      </c>
    </row>
    <row r="321" spans="1:5">
      <c r="A321" s="532">
        <v>2007</v>
      </c>
      <c r="B321" s="476">
        <v>43.4986301369863</v>
      </c>
      <c r="C321" s="423">
        <v>15877</v>
      </c>
      <c r="D321" s="476">
        <v>42.780821917808218</v>
      </c>
      <c r="E321" s="502">
        <v>15615</v>
      </c>
    </row>
    <row r="322" spans="1:5">
      <c r="A322" s="532">
        <v>2008</v>
      </c>
      <c r="B322" s="476">
        <v>42.876982758620684</v>
      </c>
      <c r="C322" s="423">
        <v>15690</v>
      </c>
      <c r="D322" s="476">
        <v>37.632818965517238</v>
      </c>
      <c r="E322" s="502">
        <v>13771</v>
      </c>
    </row>
    <row r="323" spans="1:5">
      <c r="A323" s="532">
        <v>2009</v>
      </c>
      <c r="B323" s="476">
        <v>40.48824536045057</v>
      </c>
      <c r="C323" s="423">
        <v>14778.487000000003</v>
      </c>
      <c r="D323" s="476">
        <v>38.911598247809764</v>
      </c>
      <c r="E323" s="502">
        <v>14193</v>
      </c>
    </row>
    <row r="324" spans="1:5">
      <c r="A324" s="536" t="s">
        <v>92</v>
      </c>
      <c r="B324" s="540">
        <v>41.706849315068503</v>
      </c>
      <c r="C324" s="504">
        <v>15222</v>
      </c>
      <c r="D324" s="540">
        <v>40.010958904109586</v>
      </c>
      <c r="E324" s="541">
        <v>14604</v>
      </c>
    </row>
    <row r="325" spans="1:5">
      <c r="A325" s="399" t="s">
        <v>343</v>
      </c>
      <c r="B325" s="293"/>
      <c r="C325" s="293"/>
      <c r="D325" s="293"/>
    </row>
    <row r="326" spans="1:5" s="471" customFormat="1">
      <c r="A326" s="465" t="s">
        <v>342</v>
      </c>
      <c r="B326" s="472"/>
      <c r="C326" s="472"/>
      <c r="D326" s="473"/>
      <c r="E326" s="470"/>
    </row>
    <row r="327" spans="1:5">
      <c r="A327" s="336" t="s">
        <v>202</v>
      </c>
      <c r="B327" s="303"/>
      <c r="C327" s="303"/>
      <c r="D327" s="304"/>
    </row>
  </sheetData>
  <mergeCells count="40">
    <mergeCell ref="A288:B288"/>
    <mergeCell ref="A289:A290"/>
    <mergeCell ref="B289:C289"/>
    <mergeCell ref="D289:E289"/>
    <mergeCell ref="A287:E287"/>
    <mergeCell ref="B21:E21"/>
    <mergeCell ref="B22:E22"/>
    <mergeCell ref="B23:E23"/>
    <mergeCell ref="A128:A129"/>
    <mergeCell ref="B128:C128"/>
    <mergeCell ref="D128:E128"/>
    <mergeCell ref="A127:B127"/>
    <mergeCell ref="A74:D74"/>
    <mergeCell ref="A76:E76"/>
    <mergeCell ref="A120:C120"/>
    <mergeCell ref="A124:E124"/>
    <mergeCell ref="A126:D126"/>
    <mergeCell ref="A69:D69"/>
    <mergeCell ref="A122:E122"/>
    <mergeCell ref="A235:E235"/>
    <mergeCell ref="A284:E284"/>
    <mergeCell ref="A241:A242"/>
    <mergeCell ref="B241:C241"/>
    <mergeCell ref="D241:E241"/>
    <mergeCell ref="A238:E238"/>
    <mergeCell ref="B5:E5"/>
    <mergeCell ref="B17:E17"/>
    <mergeCell ref="B18:E18"/>
    <mergeCell ref="B19:E19"/>
    <mergeCell ref="B20:E20"/>
    <mergeCell ref="B14:E14"/>
    <mergeCell ref="B15:E15"/>
    <mergeCell ref="B16:E16"/>
    <mergeCell ref="B9:E9"/>
    <mergeCell ref="B10:E10"/>
    <mergeCell ref="B11:E11"/>
    <mergeCell ref="B12:E12"/>
    <mergeCell ref="B13:E13"/>
    <mergeCell ref="B7:E7"/>
    <mergeCell ref="B8:E8"/>
  </mergeCells>
  <pageMargins left="1.01" right="0.17" top="0.52" bottom="0.17" header="0.3" footer="0.21"/>
  <pageSetup paperSize="9" scale="82" orientation="portrait" r:id="rId1"/>
  <rowBreaks count="6" manualBreakCount="6">
    <brk id="25" max="16383" man="1"/>
    <brk id="75" max="4" man="1"/>
    <brk id="125" max="4" man="1"/>
    <brk id="182" max="4" man="1"/>
    <brk id="238" max="4" man="1"/>
    <brk id="286"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975A"/>
  </sheetPr>
  <dimension ref="A1:I31"/>
  <sheetViews>
    <sheetView view="pageBreakPreview" zoomScale="120" zoomScaleSheetLayoutView="120" workbookViewId="0">
      <selection activeCell="A26" sqref="A26"/>
    </sheetView>
  </sheetViews>
  <sheetFormatPr defaultRowHeight="15"/>
  <cols>
    <col min="1" max="1" width="9.140625" style="41"/>
    <col min="2" max="2" width="10.28515625" style="41" customWidth="1"/>
    <col min="3" max="3" width="8.42578125" style="41" customWidth="1"/>
    <col min="4" max="4" width="10" style="41" customWidth="1"/>
    <col min="5" max="5" width="11.140625" style="41" customWidth="1"/>
    <col min="6" max="6" width="9.7109375" style="41" customWidth="1"/>
    <col min="7" max="8" width="10.5703125" style="41" customWidth="1"/>
    <col min="9" max="9" width="7.5703125" style="41" customWidth="1"/>
    <col min="10" max="258" width="9.140625" style="41"/>
    <col min="259" max="260" width="11" style="41" customWidth="1"/>
    <col min="261" max="261" width="11.140625" style="41" customWidth="1"/>
    <col min="262" max="262" width="12.42578125" style="41" customWidth="1"/>
    <col min="263" max="263" width="11.5703125" style="41" customWidth="1"/>
    <col min="264" max="264" width="12" style="41" customWidth="1"/>
    <col min="265" max="265" width="11.140625" style="41" customWidth="1"/>
    <col min="266" max="514" width="9.140625" style="41"/>
    <col min="515" max="516" width="11" style="41" customWidth="1"/>
    <col min="517" max="517" width="11.140625" style="41" customWidth="1"/>
    <col min="518" max="518" width="12.42578125" style="41" customWidth="1"/>
    <col min="519" max="519" width="11.5703125" style="41" customWidth="1"/>
    <col min="520" max="520" width="12" style="41" customWidth="1"/>
    <col min="521" max="521" width="11.140625" style="41" customWidth="1"/>
    <col min="522" max="770" width="9.140625" style="41"/>
    <col min="771" max="772" width="11" style="41" customWidth="1"/>
    <col min="773" max="773" width="11.140625" style="41" customWidth="1"/>
    <col min="774" max="774" width="12.42578125" style="41" customWidth="1"/>
    <col min="775" max="775" width="11.5703125" style="41" customWidth="1"/>
    <col min="776" max="776" width="12" style="41" customWidth="1"/>
    <col min="777" max="777" width="11.140625" style="41" customWidth="1"/>
    <col min="778" max="1026" width="9.140625" style="41"/>
    <col min="1027" max="1028" width="11" style="41" customWidth="1"/>
    <col min="1029" max="1029" width="11.140625" style="41" customWidth="1"/>
    <col min="1030" max="1030" width="12.42578125" style="41" customWidth="1"/>
    <col min="1031" max="1031" width="11.5703125" style="41" customWidth="1"/>
    <col min="1032" max="1032" width="12" style="41" customWidth="1"/>
    <col min="1033" max="1033" width="11.140625" style="41" customWidth="1"/>
    <col min="1034" max="1282" width="9.140625" style="41"/>
    <col min="1283" max="1284" width="11" style="41" customWidth="1"/>
    <col min="1285" max="1285" width="11.140625" style="41" customWidth="1"/>
    <col min="1286" max="1286" width="12.42578125" style="41" customWidth="1"/>
    <col min="1287" max="1287" width="11.5703125" style="41" customWidth="1"/>
    <col min="1288" max="1288" width="12" style="41" customWidth="1"/>
    <col min="1289" max="1289" width="11.140625" style="41" customWidth="1"/>
    <col min="1290" max="1538" width="9.140625" style="41"/>
    <col min="1539" max="1540" width="11" style="41" customWidth="1"/>
    <col min="1541" max="1541" width="11.140625" style="41" customWidth="1"/>
    <col min="1542" max="1542" width="12.42578125" style="41" customWidth="1"/>
    <col min="1543" max="1543" width="11.5703125" style="41" customWidth="1"/>
    <col min="1544" max="1544" width="12" style="41" customWidth="1"/>
    <col min="1545" max="1545" width="11.140625" style="41" customWidth="1"/>
    <col min="1546" max="1794" width="9.140625" style="41"/>
    <col min="1795" max="1796" width="11" style="41" customWidth="1"/>
    <col min="1797" max="1797" width="11.140625" style="41" customWidth="1"/>
    <col min="1798" max="1798" width="12.42578125" style="41" customWidth="1"/>
    <col min="1799" max="1799" width="11.5703125" style="41" customWidth="1"/>
    <col min="1800" max="1800" width="12" style="41" customWidth="1"/>
    <col min="1801" max="1801" width="11.140625" style="41" customWidth="1"/>
    <col min="1802" max="2050" width="9.140625" style="41"/>
    <col min="2051" max="2052" width="11" style="41" customWidth="1"/>
    <col min="2053" max="2053" width="11.140625" style="41" customWidth="1"/>
    <col min="2054" max="2054" width="12.42578125" style="41" customWidth="1"/>
    <col min="2055" max="2055" width="11.5703125" style="41" customWidth="1"/>
    <col min="2056" max="2056" width="12" style="41" customWidth="1"/>
    <col min="2057" max="2057" width="11.140625" style="41" customWidth="1"/>
    <col min="2058" max="2306" width="9.140625" style="41"/>
    <col min="2307" max="2308" width="11" style="41" customWidth="1"/>
    <col min="2309" max="2309" width="11.140625" style="41" customWidth="1"/>
    <col min="2310" max="2310" width="12.42578125" style="41" customWidth="1"/>
    <col min="2311" max="2311" width="11.5703125" style="41" customWidth="1"/>
    <col min="2312" max="2312" width="12" style="41" customWidth="1"/>
    <col min="2313" max="2313" width="11.140625" style="41" customWidth="1"/>
    <col min="2314" max="2562" width="9.140625" style="41"/>
    <col min="2563" max="2564" width="11" style="41" customWidth="1"/>
    <col min="2565" max="2565" width="11.140625" style="41" customWidth="1"/>
    <col min="2566" max="2566" width="12.42578125" style="41" customWidth="1"/>
    <col min="2567" max="2567" width="11.5703125" style="41" customWidth="1"/>
    <col min="2568" max="2568" width="12" style="41" customWidth="1"/>
    <col min="2569" max="2569" width="11.140625" style="41" customWidth="1"/>
    <col min="2570" max="2818" width="9.140625" style="41"/>
    <col min="2819" max="2820" width="11" style="41" customWidth="1"/>
    <col min="2821" max="2821" width="11.140625" style="41" customWidth="1"/>
    <col min="2822" max="2822" width="12.42578125" style="41" customWidth="1"/>
    <col min="2823" max="2823" width="11.5703125" style="41" customWidth="1"/>
    <col min="2824" max="2824" width="12" style="41" customWidth="1"/>
    <col min="2825" max="2825" width="11.140625" style="41" customWidth="1"/>
    <col min="2826" max="3074" width="9.140625" style="41"/>
    <col min="3075" max="3076" width="11" style="41" customWidth="1"/>
    <col min="3077" max="3077" width="11.140625" style="41" customWidth="1"/>
    <col min="3078" max="3078" width="12.42578125" style="41" customWidth="1"/>
    <col min="3079" max="3079" width="11.5703125" style="41" customWidth="1"/>
    <col min="3080" max="3080" width="12" style="41" customWidth="1"/>
    <col min="3081" max="3081" width="11.140625" style="41" customWidth="1"/>
    <col min="3082" max="3330" width="9.140625" style="41"/>
    <col min="3331" max="3332" width="11" style="41" customWidth="1"/>
    <col min="3333" max="3333" width="11.140625" style="41" customWidth="1"/>
    <col min="3334" max="3334" width="12.42578125" style="41" customWidth="1"/>
    <col min="3335" max="3335" width="11.5703125" style="41" customWidth="1"/>
    <col min="3336" max="3336" width="12" style="41" customWidth="1"/>
    <col min="3337" max="3337" width="11.140625" style="41" customWidth="1"/>
    <col min="3338" max="3586" width="9.140625" style="41"/>
    <col min="3587" max="3588" width="11" style="41" customWidth="1"/>
    <col min="3589" max="3589" width="11.140625" style="41" customWidth="1"/>
    <col min="3590" max="3590" width="12.42578125" style="41" customWidth="1"/>
    <col min="3591" max="3591" width="11.5703125" style="41" customWidth="1"/>
    <col min="3592" max="3592" width="12" style="41" customWidth="1"/>
    <col min="3593" max="3593" width="11.140625" style="41" customWidth="1"/>
    <col min="3594" max="3842" width="9.140625" style="41"/>
    <col min="3843" max="3844" width="11" style="41" customWidth="1"/>
    <col min="3845" max="3845" width="11.140625" style="41" customWidth="1"/>
    <col min="3846" max="3846" width="12.42578125" style="41" customWidth="1"/>
    <col min="3847" max="3847" width="11.5703125" style="41" customWidth="1"/>
    <col min="3848" max="3848" width="12" style="41" customWidth="1"/>
    <col min="3849" max="3849" width="11.140625" style="41" customWidth="1"/>
    <col min="3850" max="4098" width="9.140625" style="41"/>
    <col min="4099" max="4100" width="11" style="41" customWidth="1"/>
    <col min="4101" max="4101" width="11.140625" style="41" customWidth="1"/>
    <col min="4102" max="4102" width="12.42578125" style="41" customWidth="1"/>
    <col min="4103" max="4103" width="11.5703125" style="41" customWidth="1"/>
    <col min="4104" max="4104" width="12" style="41" customWidth="1"/>
    <col min="4105" max="4105" width="11.140625" style="41" customWidth="1"/>
    <col min="4106" max="4354" width="9.140625" style="41"/>
    <col min="4355" max="4356" width="11" style="41" customWidth="1"/>
    <col min="4357" max="4357" width="11.140625" style="41" customWidth="1"/>
    <col min="4358" max="4358" width="12.42578125" style="41" customWidth="1"/>
    <col min="4359" max="4359" width="11.5703125" style="41" customWidth="1"/>
    <col min="4360" max="4360" width="12" style="41" customWidth="1"/>
    <col min="4361" max="4361" width="11.140625" style="41" customWidth="1"/>
    <col min="4362" max="4610" width="9.140625" style="41"/>
    <col min="4611" max="4612" width="11" style="41" customWidth="1"/>
    <col min="4613" max="4613" width="11.140625" style="41" customWidth="1"/>
    <col min="4614" max="4614" width="12.42578125" style="41" customWidth="1"/>
    <col min="4615" max="4615" width="11.5703125" style="41" customWidth="1"/>
    <col min="4616" max="4616" width="12" style="41" customWidth="1"/>
    <col min="4617" max="4617" width="11.140625" style="41" customWidth="1"/>
    <col min="4618" max="4866" width="9.140625" style="41"/>
    <col min="4867" max="4868" width="11" style="41" customWidth="1"/>
    <col min="4869" max="4869" width="11.140625" style="41" customWidth="1"/>
    <col min="4870" max="4870" width="12.42578125" style="41" customWidth="1"/>
    <col min="4871" max="4871" width="11.5703125" style="41" customWidth="1"/>
    <col min="4872" max="4872" width="12" style="41" customWidth="1"/>
    <col min="4873" max="4873" width="11.140625" style="41" customWidth="1"/>
    <col min="4874" max="5122" width="9.140625" style="41"/>
    <col min="5123" max="5124" width="11" style="41" customWidth="1"/>
    <col min="5125" max="5125" width="11.140625" style="41" customWidth="1"/>
    <col min="5126" max="5126" width="12.42578125" style="41" customWidth="1"/>
    <col min="5127" max="5127" width="11.5703125" style="41" customWidth="1"/>
    <col min="5128" max="5128" width="12" style="41" customWidth="1"/>
    <col min="5129" max="5129" width="11.140625" style="41" customWidth="1"/>
    <col min="5130" max="5378" width="9.140625" style="41"/>
    <col min="5379" max="5380" width="11" style="41" customWidth="1"/>
    <col min="5381" max="5381" width="11.140625" style="41" customWidth="1"/>
    <col min="5382" max="5382" width="12.42578125" style="41" customWidth="1"/>
    <col min="5383" max="5383" width="11.5703125" style="41" customWidth="1"/>
    <col min="5384" max="5384" width="12" style="41" customWidth="1"/>
    <col min="5385" max="5385" width="11.140625" style="41" customWidth="1"/>
    <col min="5386" max="5634" width="9.140625" style="41"/>
    <col min="5635" max="5636" width="11" style="41" customWidth="1"/>
    <col min="5637" max="5637" width="11.140625" style="41" customWidth="1"/>
    <col min="5638" max="5638" width="12.42578125" style="41" customWidth="1"/>
    <col min="5639" max="5639" width="11.5703125" style="41" customWidth="1"/>
    <col min="5640" max="5640" width="12" style="41" customWidth="1"/>
    <col min="5641" max="5641" width="11.140625" style="41" customWidth="1"/>
    <col min="5642" max="5890" width="9.140625" style="41"/>
    <col min="5891" max="5892" width="11" style="41" customWidth="1"/>
    <col min="5893" max="5893" width="11.140625" style="41" customWidth="1"/>
    <col min="5894" max="5894" width="12.42578125" style="41" customWidth="1"/>
    <col min="5895" max="5895" width="11.5703125" style="41" customWidth="1"/>
    <col min="5896" max="5896" width="12" style="41" customWidth="1"/>
    <col min="5897" max="5897" width="11.140625" style="41" customWidth="1"/>
    <col min="5898" max="6146" width="9.140625" style="41"/>
    <col min="6147" max="6148" width="11" style="41" customWidth="1"/>
    <col min="6149" max="6149" width="11.140625" style="41" customWidth="1"/>
    <col min="6150" max="6150" width="12.42578125" style="41" customWidth="1"/>
    <col min="6151" max="6151" width="11.5703125" style="41" customWidth="1"/>
    <col min="6152" max="6152" width="12" style="41" customWidth="1"/>
    <col min="6153" max="6153" width="11.140625" style="41" customWidth="1"/>
    <col min="6154" max="6402" width="9.140625" style="41"/>
    <col min="6403" max="6404" width="11" style="41" customWidth="1"/>
    <col min="6405" max="6405" width="11.140625" style="41" customWidth="1"/>
    <col min="6406" max="6406" width="12.42578125" style="41" customWidth="1"/>
    <col min="6407" max="6407" width="11.5703125" style="41" customWidth="1"/>
    <col min="6408" max="6408" width="12" style="41" customWidth="1"/>
    <col min="6409" max="6409" width="11.140625" style="41" customWidth="1"/>
    <col min="6410" max="6658" width="9.140625" style="41"/>
    <col min="6659" max="6660" width="11" style="41" customWidth="1"/>
    <col min="6661" max="6661" width="11.140625" style="41" customWidth="1"/>
    <col min="6662" max="6662" width="12.42578125" style="41" customWidth="1"/>
    <col min="6663" max="6663" width="11.5703125" style="41" customWidth="1"/>
    <col min="6664" max="6664" width="12" style="41" customWidth="1"/>
    <col min="6665" max="6665" width="11.140625" style="41" customWidth="1"/>
    <col min="6666" max="6914" width="9.140625" style="41"/>
    <col min="6915" max="6916" width="11" style="41" customWidth="1"/>
    <col min="6917" max="6917" width="11.140625" style="41" customWidth="1"/>
    <col min="6918" max="6918" width="12.42578125" style="41" customWidth="1"/>
    <col min="6919" max="6919" width="11.5703125" style="41" customWidth="1"/>
    <col min="6920" max="6920" width="12" style="41" customWidth="1"/>
    <col min="6921" max="6921" width="11.140625" style="41" customWidth="1"/>
    <col min="6922" max="7170" width="9.140625" style="41"/>
    <col min="7171" max="7172" width="11" style="41" customWidth="1"/>
    <col min="7173" max="7173" width="11.140625" style="41" customWidth="1"/>
    <col min="7174" max="7174" width="12.42578125" style="41" customWidth="1"/>
    <col min="7175" max="7175" width="11.5703125" style="41" customWidth="1"/>
    <col min="7176" max="7176" width="12" style="41" customWidth="1"/>
    <col min="7177" max="7177" width="11.140625" style="41" customWidth="1"/>
    <col min="7178" max="7426" width="9.140625" style="41"/>
    <col min="7427" max="7428" width="11" style="41" customWidth="1"/>
    <col min="7429" max="7429" width="11.140625" style="41" customWidth="1"/>
    <col min="7430" max="7430" width="12.42578125" style="41" customWidth="1"/>
    <col min="7431" max="7431" width="11.5703125" style="41" customWidth="1"/>
    <col min="7432" max="7432" width="12" style="41" customWidth="1"/>
    <col min="7433" max="7433" width="11.140625" style="41" customWidth="1"/>
    <col min="7434" max="7682" width="9.140625" style="41"/>
    <col min="7683" max="7684" width="11" style="41" customWidth="1"/>
    <col min="7685" max="7685" width="11.140625" style="41" customWidth="1"/>
    <col min="7686" max="7686" width="12.42578125" style="41" customWidth="1"/>
    <col min="7687" max="7687" width="11.5703125" style="41" customWidth="1"/>
    <col min="7688" max="7688" width="12" style="41" customWidth="1"/>
    <col min="7689" max="7689" width="11.140625" style="41" customWidth="1"/>
    <col min="7690" max="7938" width="9.140625" style="41"/>
    <col min="7939" max="7940" width="11" style="41" customWidth="1"/>
    <col min="7941" max="7941" width="11.140625" style="41" customWidth="1"/>
    <col min="7942" max="7942" width="12.42578125" style="41" customWidth="1"/>
    <col min="7943" max="7943" width="11.5703125" style="41" customWidth="1"/>
    <col min="7944" max="7944" width="12" style="41" customWidth="1"/>
    <col min="7945" max="7945" width="11.140625" style="41" customWidth="1"/>
    <col min="7946" max="8194" width="9.140625" style="41"/>
    <col min="8195" max="8196" width="11" style="41" customWidth="1"/>
    <col min="8197" max="8197" width="11.140625" style="41" customWidth="1"/>
    <col min="8198" max="8198" width="12.42578125" style="41" customWidth="1"/>
    <col min="8199" max="8199" width="11.5703125" style="41" customWidth="1"/>
    <col min="8200" max="8200" width="12" style="41" customWidth="1"/>
    <col min="8201" max="8201" width="11.140625" style="41" customWidth="1"/>
    <col min="8202" max="8450" width="9.140625" style="41"/>
    <col min="8451" max="8452" width="11" style="41" customWidth="1"/>
    <col min="8453" max="8453" width="11.140625" style="41" customWidth="1"/>
    <col min="8454" max="8454" width="12.42578125" style="41" customWidth="1"/>
    <col min="8455" max="8455" width="11.5703125" style="41" customWidth="1"/>
    <col min="8456" max="8456" width="12" style="41" customWidth="1"/>
    <col min="8457" max="8457" width="11.140625" style="41" customWidth="1"/>
    <col min="8458" max="8706" width="9.140625" style="41"/>
    <col min="8707" max="8708" width="11" style="41" customWidth="1"/>
    <col min="8709" max="8709" width="11.140625" style="41" customWidth="1"/>
    <col min="8710" max="8710" width="12.42578125" style="41" customWidth="1"/>
    <col min="8711" max="8711" width="11.5703125" style="41" customWidth="1"/>
    <col min="8712" max="8712" width="12" style="41" customWidth="1"/>
    <col min="8713" max="8713" width="11.140625" style="41" customWidth="1"/>
    <col min="8714" max="8962" width="9.140625" style="41"/>
    <col min="8963" max="8964" width="11" style="41" customWidth="1"/>
    <col min="8965" max="8965" width="11.140625" style="41" customWidth="1"/>
    <col min="8966" max="8966" width="12.42578125" style="41" customWidth="1"/>
    <col min="8967" max="8967" width="11.5703125" style="41" customWidth="1"/>
    <col min="8968" max="8968" width="12" style="41" customWidth="1"/>
    <col min="8969" max="8969" width="11.140625" style="41" customWidth="1"/>
    <col min="8970" max="9218" width="9.140625" style="41"/>
    <col min="9219" max="9220" width="11" style="41" customWidth="1"/>
    <col min="9221" max="9221" width="11.140625" style="41" customWidth="1"/>
    <col min="9222" max="9222" width="12.42578125" style="41" customWidth="1"/>
    <col min="9223" max="9223" width="11.5703125" style="41" customWidth="1"/>
    <col min="9224" max="9224" width="12" style="41" customWidth="1"/>
    <col min="9225" max="9225" width="11.140625" style="41" customWidth="1"/>
    <col min="9226" max="9474" width="9.140625" style="41"/>
    <col min="9475" max="9476" width="11" style="41" customWidth="1"/>
    <col min="9477" max="9477" width="11.140625" style="41" customWidth="1"/>
    <col min="9478" max="9478" width="12.42578125" style="41" customWidth="1"/>
    <col min="9479" max="9479" width="11.5703125" style="41" customWidth="1"/>
    <col min="9480" max="9480" width="12" style="41" customWidth="1"/>
    <col min="9481" max="9481" width="11.140625" style="41" customWidth="1"/>
    <col min="9482" max="9730" width="9.140625" style="41"/>
    <col min="9731" max="9732" width="11" style="41" customWidth="1"/>
    <col min="9733" max="9733" width="11.140625" style="41" customWidth="1"/>
    <col min="9734" max="9734" width="12.42578125" style="41" customWidth="1"/>
    <col min="9735" max="9735" width="11.5703125" style="41" customWidth="1"/>
    <col min="9736" max="9736" width="12" style="41" customWidth="1"/>
    <col min="9737" max="9737" width="11.140625" style="41" customWidth="1"/>
    <col min="9738" max="9986" width="9.140625" style="41"/>
    <col min="9987" max="9988" width="11" style="41" customWidth="1"/>
    <col min="9989" max="9989" width="11.140625" style="41" customWidth="1"/>
    <col min="9990" max="9990" width="12.42578125" style="41" customWidth="1"/>
    <col min="9991" max="9991" width="11.5703125" style="41" customWidth="1"/>
    <col min="9992" max="9992" width="12" style="41" customWidth="1"/>
    <col min="9993" max="9993" width="11.140625" style="41" customWidth="1"/>
    <col min="9994" max="10242" width="9.140625" style="41"/>
    <col min="10243" max="10244" width="11" style="41" customWidth="1"/>
    <col min="10245" max="10245" width="11.140625" style="41" customWidth="1"/>
    <col min="10246" max="10246" width="12.42578125" style="41" customWidth="1"/>
    <col min="10247" max="10247" width="11.5703125" style="41" customWidth="1"/>
    <col min="10248" max="10248" width="12" style="41" customWidth="1"/>
    <col min="10249" max="10249" width="11.140625" style="41" customWidth="1"/>
    <col min="10250" max="10498" width="9.140625" style="41"/>
    <col min="10499" max="10500" width="11" style="41" customWidth="1"/>
    <col min="10501" max="10501" width="11.140625" style="41" customWidth="1"/>
    <col min="10502" max="10502" width="12.42578125" style="41" customWidth="1"/>
    <col min="10503" max="10503" width="11.5703125" style="41" customWidth="1"/>
    <col min="10504" max="10504" width="12" style="41" customWidth="1"/>
    <col min="10505" max="10505" width="11.140625" style="41" customWidth="1"/>
    <col min="10506" max="10754" width="9.140625" style="41"/>
    <col min="10755" max="10756" width="11" style="41" customWidth="1"/>
    <col min="10757" max="10757" width="11.140625" style="41" customWidth="1"/>
    <col min="10758" max="10758" width="12.42578125" style="41" customWidth="1"/>
    <col min="10759" max="10759" width="11.5703125" style="41" customWidth="1"/>
    <col min="10760" max="10760" width="12" style="41" customWidth="1"/>
    <col min="10761" max="10761" width="11.140625" style="41" customWidth="1"/>
    <col min="10762" max="11010" width="9.140625" style="41"/>
    <col min="11011" max="11012" width="11" style="41" customWidth="1"/>
    <col min="11013" max="11013" width="11.140625" style="41" customWidth="1"/>
    <col min="11014" max="11014" width="12.42578125" style="41" customWidth="1"/>
    <col min="11015" max="11015" width="11.5703125" style="41" customWidth="1"/>
    <col min="11016" max="11016" width="12" style="41" customWidth="1"/>
    <col min="11017" max="11017" width="11.140625" style="41" customWidth="1"/>
    <col min="11018" max="11266" width="9.140625" style="41"/>
    <col min="11267" max="11268" width="11" style="41" customWidth="1"/>
    <col min="11269" max="11269" width="11.140625" style="41" customWidth="1"/>
    <col min="11270" max="11270" width="12.42578125" style="41" customWidth="1"/>
    <col min="11271" max="11271" width="11.5703125" style="41" customWidth="1"/>
    <col min="11272" max="11272" width="12" style="41" customWidth="1"/>
    <col min="11273" max="11273" width="11.140625" style="41" customWidth="1"/>
    <col min="11274" max="11522" width="9.140625" style="41"/>
    <col min="11523" max="11524" width="11" style="41" customWidth="1"/>
    <col min="11525" max="11525" width="11.140625" style="41" customWidth="1"/>
    <col min="11526" max="11526" width="12.42578125" style="41" customWidth="1"/>
    <col min="11527" max="11527" width="11.5703125" style="41" customWidth="1"/>
    <col min="11528" max="11528" width="12" style="41" customWidth="1"/>
    <col min="11529" max="11529" width="11.140625" style="41" customWidth="1"/>
    <col min="11530" max="11778" width="9.140625" style="41"/>
    <col min="11779" max="11780" width="11" style="41" customWidth="1"/>
    <col min="11781" max="11781" width="11.140625" style="41" customWidth="1"/>
    <col min="11782" max="11782" width="12.42578125" style="41" customWidth="1"/>
    <col min="11783" max="11783" width="11.5703125" style="41" customWidth="1"/>
    <col min="11784" max="11784" width="12" style="41" customWidth="1"/>
    <col min="11785" max="11785" width="11.140625" style="41" customWidth="1"/>
    <col min="11786" max="12034" width="9.140625" style="41"/>
    <col min="12035" max="12036" width="11" style="41" customWidth="1"/>
    <col min="12037" max="12037" width="11.140625" style="41" customWidth="1"/>
    <col min="12038" max="12038" width="12.42578125" style="41" customWidth="1"/>
    <col min="12039" max="12039" width="11.5703125" style="41" customWidth="1"/>
    <col min="12040" max="12040" width="12" style="41" customWidth="1"/>
    <col min="12041" max="12041" width="11.140625" style="41" customWidth="1"/>
    <col min="12042" max="12290" width="9.140625" style="41"/>
    <col min="12291" max="12292" width="11" style="41" customWidth="1"/>
    <col min="12293" max="12293" width="11.140625" style="41" customWidth="1"/>
    <col min="12294" max="12294" width="12.42578125" style="41" customWidth="1"/>
    <col min="12295" max="12295" width="11.5703125" style="41" customWidth="1"/>
    <col min="12296" max="12296" width="12" style="41" customWidth="1"/>
    <col min="12297" max="12297" width="11.140625" style="41" customWidth="1"/>
    <col min="12298" max="12546" width="9.140625" style="41"/>
    <col min="12547" max="12548" width="11" style="41" customWidth="1"/>
    <col min="12549" max="12549" width="11.140625" style="41" customWidth="1"/>
    <col min="12550" max="12550" width="12.42578125" style="41" customWidth="1"/>
    <col min="12551" max="12551" width="11.5703125" style="41" customWidth="1"/>
    <col min="12552" max="12552" width="12" style="41" customWidth="1"/>
    <col min="12553" max="12553" width="11.140625" style="41" customWidth="1"/>
    <col min="12554" max="12802" width="9.140625" style="41"/>
    <col min="12803" max="12804" width="11" style="41" customWidth="1"/>
    <col min="12805" max="12805" width="11.140625" style="41" customWidth="1"/>
    <col min="12806" max="12806" width="12.42578125" style="41" customWidth="1"/>
    <col min="12807" max="12807" width="11.5703125" style="41" customWidth="1"/>
    <col min="12808" max="12808" width="12" style="41" customWidth="1"/>
    <col min="12809" max="12809" width="11.140625" style="41" customWidth="1"/>
    <col min="12810" max="13058" width="9.140625" style="41"/>
    <col min="13059" max="13060" width="11" style="41" customWidth="1"/>
    <col min="13061" max="13061" width="11.140625" style="41" customWidth="1"/>
    <col min="13062" max="13062" width="12.42578125" style="41" customWidth="1"/>
    <col min="13063" max="13063" width="11.5703125" style="41" customWidth="1"/>
    <col min="13064" max="13064" width="12" style="41" customWidth="1"/>
    <col min="13065" max="13065" width="11.140625" style="41" customWidth="1"/>
    <col min="13066" max="13314" width="9.140625" style="41"/>
    <col min="13315" max="13316" width="11" style="41" customWidth="1"/>
    <col min="13317" max="13317" width="11.140625" style="41" customWidth="1"/>
    <col min="13318" max="13318" width="12.42578125" style="41" customWidth="1"/>
    <col min="13319" max="13319" width="11.5703125" style="41" customWidth="1"/>
    <col min="13320" max="13320" width="12" style="41" customWidth="1"/>
    <col min="13321" max="13321" width="11.140625" style="41" customWidth="1"/>
    <col min="13322" max="13570" width="9.140625" style="41"/>
    <col min="13571" max="13572" width="11" style="41" customWidth="1"/>
    <col min="13573" max="13573" width="11.140625" style="41" customWidth="1"/>
    <col min="13574" max="13574" width="12.42578125" style="41" customWidth="1"/>
    <col min="13575" max="13575" width="11.5703125" style="41" customWidth="1"/>
    <col min="13576" max="13576" width="12" style="41" customWidth="1"/>
    <col min="13577" max="13577" width="11.140625" style="41" customWidth="1"/>
    <col min="13578" max="13826" width="9.140625" style="41"/>
    <col min="13827" max="13828" width="11" style="41" customWidth="1"/>
    <col min="13829" max="13829" width="11.140625" style="41" customWidth="1"/>
    <col min="13830" max="13830" width="12.42578125" style="41" customWidth="1"/>
    <col min="13831" max="13831" width="11.5703125" style="41" customWidth="1"/>
    <col min="13832" max="13832" width="12" style="41" customWidth="1"/>
    <col min="13833" max="13833" width="11.140625" style="41" customWidth="1"/>
    <col min="13834" max="14082" width="9.140625" style="41"/>
    <col min="14083" max="14084" width="11" style="41" customWidth="1"/>
    <col min="14085" max="14085" width="11.140625" style="41" customWidth="1"/>
    <col min="14086" max="14086" width="12.42578125" style="41" customWidth="1"/>
    <col min="14087" max="14087" width="11.5703125" style="41" customWidth="1"/>
    <col min="14088" max="14088" width="12" style="41" customWidth="1"/>
    <col min="14089" max="14089" width="11.140625" style="41" customWidth="1"/>
    <col min="14090" max="14338" width="9.140625" style="41"/>
    <col min="14339" max="14340" width="11" style="41" customWidth="1"/>
    <col min="14341" max="14341" width="11.140625" style="41" customWidth="1"/>
    <col min="14342" max="14342" width="12.42578125" style="41" customWidth="1"/>
    <col min="14343" max="14343" width="11.5703125" style="41" customWidth="1"/>
    <col min="14344" max="14344" width="12" style="41" customWidth="1"/>
    <col min="14345" max="14345" width="11.140625" style="41" customWidth="1"/>
    <col min="14346" max="14594" width="9.140625" style="41"/>
    <col min="14595" max="14596" width="11" style="41" customWidth="1"/>
    <col min="14597" max="14597" width="11.140625" style="41" customWidth="1"/>
    <col min="14598" max="14598" width="12.42578125" style="41" customWidth="1"/>
    <col min="14599" max="14599" width="11.5703125" style="41" customWidth="1"/>
    <col min="14600" max="14600" width="12" style="41" customWidth="1"/>
    <col min="14601" max="14601" width="11.140625" style="41" customWidth="1"/>
    <col min="14602" max="14850" width="9.140625" style="41"/>
    <col min="14851" max="14852" width="11" style="41" customWidth="1"/>
    <col min="14853" max="14853" width="11.140625" style="41" customWidth="1"/>
    <col min="14854" max="14854" width="12.42578125" style="41" customWidth="1"/>
    <col min="14855" max="14855" width="11.5703125" style="41" customWidth="1"/>
    <col min="14856" max="14856" width="12" style="41" customWidth="1"/>
    <col min="14857" max="14857" width="11.140625" style="41" customWidth="1"/>
    <col min="14858" max="15106" width="9.140625" style="41"/>
    <col min="15107" max="15108" width="11" style="41" customWidth="1"/>
    <col min="15109" max="15109" width="11.140625" style="41" customWidth="1"/>
    <col min="15110" max="15110" width="12.42578125" style="41" customWidth="1"/>
    <col min="15111" max="15111" width="11.5703125" style="41" customWidth="1"/>
    <col min="15112" max="15112" width="12" style="41" customWidth="1"/>
    <col min="15113" max="15113" width="11.140625" style="41" customWidth="1"/>
    <col min="15114" max="15362" width="9.140625" style="41"/>
    <col min="15363" max="15364" width="11" style="41" customWidth="1"/>
    <col min="15365" max="15365" width="11.140625" style="41" customWidth="1"/>
    <col min="15366" max="15366" width="12.42578125" style="41" customWidth="1"/>
    <col min="15367" max="15367" width="11.5703125" style="41" customWidth="1"/>
    <col min="15368" max="15368" width="12" style="41" customWidth="1"/>
    <col min="15369" max="15369" width="11.140625" style="41" customWidth="1"/>
    <col min="15370" max="15618" width="9.140625" style="41"/>
    <col min="15619" max="15620" width="11" style="41" customWidth="1"/>
    <col min="15621" max="15621" width="11.140625" style="41" customWidth="1"/>
    <col min="15622" max="15622" width="12.42578125" style="41" customWidth="1"/>
    <col min="15623" max="15623" width="11.5703125" style="41" customWidth="1"/>
    <col min="15624" max="15624" width="12" style="41" customWidth="1"/>
    <col min="15625" max="15625" width="11.140625" style="41" customWidth="1"/>
    <col min="15626" max="15874" width="9.140625" style="41"/>
    <col min="15875" max="15876" width="11" style="41" customWidth="1"/>
    <col min="15877" max="15877" width="11.140625" style="41" customWidth="1"/>
    <col min="15878" max="15878" width="12.42578125" style="41" customWidth="1"/>
    <col min="15879" max="15879" width="11.5703125" style="41" customWidth="1"/>
    <col min="15880" max="15880" width="12" style="41" customWidth="1"/>
    <col min="15881" max="15881" width="11.140625" style="41" customWidth="1"/>
    <col min="15882" max="16130" width="9.140625" style="41"/>
    <col min="16131" max="16132" width="11" style="41" customWidth="1"/>
    <col min="16133" max="16133" width="11.140625" style="41" customWidth="1"/>
    <col min="16134" max="16134" width="12.42578125" style="41" customWidth="1"/>
    <col min="16135" max="16135" width="11.5703125" style="41" customWidth="1"/>
    <col min="16136" max="16136" width="12" style="41" customWidth="1"/>
    <col min="16137" max="16137" width="11.140625" style="41" customWidth="1"/>
    <col min="16138" max="16384" width="9.140625" style="41"/>
  </cols>
  <sheetData>
    <row r="1" spans="1:9">
      <c r="A1" s="5" t="s">
        <v>206</v>
      </c>
      <c r="B1" s="5"/>
      <c r="C1" s="7"/>
      <c r="D1" s="7"/>
      <c r="E1" s="7"/>
      <c r="F1" s="7"/>
      <c r="G1" s="7"/>
      <c r="H1" s="7"/>
      <c r="I1" s="7"/>
    </row>
    <row r="2" spans="1:9" s="42" customFormat="1" ht="12">
      <c r="A2" s="37" t="s">
        <v>124</v>
      </c>
      <c r="B2" s="37"/>
      <c r="C2" s="37"/>
      <c r="D2" s="37"/>
      <c r="E2" s="37"/>
      <c r="F2" s="37"/>
      <c r="G2" s="37"/>
      <c r="H2" s="37"/>
      <c r="I2" s="37"/>
    </row>
    <row r="3" spans="1:9" s="555" customFormat="1" ht="41.25" customHeight="1">
      <c r="A3" s="554" t="s">
        <v>0</v>
      </c>
      <c r="B3" s="488" t="s">
        <v>1</v>
      </c>
      <c r="C3" s="488" t="s">
        <v>113</v>
      </c>
      <c r="D3" s="488" t="s">
        <v>349</v>
      </c>
      <c r="E3" s="488" t="s">
        <v>114</v>
      </c>
      <c r="F3" s="488" t="s">
        <v>344</v>
      </c>
      <c r="G3" s="488" t="s">
        <v>115</v>
      </c>
      <c r="H3" s="488" t="s">
        <v>116</v>
      </c>
      <c r="I3" s="489" t="s">
        <v>117</v>
      </c>
    </row>
    <row r="4" spans="1:9" s="555" customFormat="1" ht="12.75" customHeight="1">
      <c r="A4" s="556">
        <v>1989</v>
      </c>
      <c r="B4" s="106">
        <v>486631</v>
      </c>
      <c r="C4" s="106">
        <v>17282</v>
      </c>
      <c r="D4" s="106">
        <v>134064</v>
      </c>
      <c r="E4" s="106">
        <v>134327</v>
      </c>
      <c r="F4" s="106">
        <v>169349</v>
      </c>
      <c r="G4" s="106">
        <v>24745</v>
      </c>
      <c r="H4" s="106">
        <v>6864</v>
      </c>
      <c r="I4" s="546" t="s">
        <v>99</v>
      </c>
    </row>
    <row r="5" spans="1:9" s="555" customFormat="1" ht="12.75" customHeight="1">
      <c r="A5" s="556">
        <v>1990</v>
      </c>
      <c r="B5" s="54">
        <v>549003</v>
      </c>
      <c r="C5" s="54">
        <v>12986</v>
      </c>
      <c r="D5" s="54">
        <v>139311</v>
      </c>
      <c r="E5" s="54">
        <v>167702</v>
      </c>
      <c r="F5" s="54">
        <v>191666</v>
      </c>
      <c r="G5" s="54">
        <v>29902</v>
      </c>
      <c r="H5" s="54">
        <v>7436</v>
      </c>
      <c r="I5" s="547" t="s">
        <v>99</v>
      </c>
    </row>
    <row r="6" spans="1:9" s="555" customFormat="1" ht="12.75" customHeight="1">
      <c r="A6" s="556">
        <v>1991</v>
      </c>
      <c r="B6" s="54">
        <v>598414</v>
      </c>
      <c r="C6" s="54">
        <v>12265</v>
      </c>
      <c r="D6" s="54">
        <v>152775</v>
      </c>
      <c r="E6" s="54">
        <v>161044</v>
      </c>
      <c r="F6" s="54">
        <v>220746</v>
      </c>
      <c r="G6" s="54">
        <v>43644</v>
      </c>
      <c r="H6" s="54">
        <v>7940</v>
      </c>
      <c r="I6" s="547" t="s">
        <v>99</v>
      </c>
    </row>
    <row r="7" spans="1:9" s="555" customFormat="1" ht="12.75" customHeight="1">
      <c r="A7" s="556">
        <v>1992</v>
      </c>
      <c r="B7" s="54">
        <v>647825</v>
      </c>
      <c r="C7" s="54">
        <v>11544</v>
      </c>
      <c r="D7" s="54">
        <v>166240</v>
      </c>
      <c r="E7" s="54">
        <v>154386</v>
      </c>
      <c r="F7" s="54">
        <v>249826</v>
      </c>
      <c r="G7" s="54">
        <v>57386</v>
      </c>
      <c r="H7" s="54">
        <v>8443</v>
      </c>
      <c r="I7" s="547" t="s">
        <v>99</v>
      </c>
    </row>
    <row r="8" spans="1:9" s="555" customFormat="1" ht="12.75" customHeight="1">
      <c r="A8" s="556">
        <v>1993</v>
      </c>
      <c r="B8" s="54">
        <v>642083</v>
      </c>
      <c r="C8" s="54">
        <v>11116</v>
      </c>
      <c r="D8" s="54">
        <v>161347</v>
      </c>
      <c r="E8" s="54">
        <v>180526</v>
      </c>
      <c r="F8" s="54">
        <v>227447</v>
      </c>
      <c r="G8" s="54">
        <v>52715</v>
      </c>
      <c r="H8" s="54">
        <v>8932</v>
      </c>
      <c r="I8" s="547" t="s">
        <v>99</v>
      </c>
    </row>
    <row r="9" spans="1:9" s="555" customFormat="1" ht="12.75" customHeight="1">
      <c r="A9" s="556">
        <v>1994</v>
      </c>
      <c r="B9" s="54">
        <v>674276</v>
      </c>
      <c r="C9" s="54">
        <v>13805</v>
      </c>
      <c r="D9" s="54">
        <v>173362</v>
      </c>
      <c r="E9" s="54">
        <v>177765</v>
      </c>
      <c r="F9" s="54">
        <v>248554</v>
      </c>
      <c r="G9" s="54">
        <v>55035</v>
      </c>
      <c r="H9" s="54">
        <v>5755</v>
      </c>
      <c r="I9" s="547" t="s">
        <v>99</v>
      </c>
    </row>
    <row r="10" spans="1:9" s="555" customFormat="1" ht="12.75" customHeight="1">
      <c r="A10" s="556">
        <v>1995</v>
      </c>
      <c r="B10" s="54">
        <v>678218</v>
      </c>
      <c r="C10" s="54">
        <v>17844</v>
      </c>
      <c r="D10" s="54">
        <v>180470</v>
      </c>
      <c r="E10" s="54">
        <v>175337</v>
      </c>
      <c r="F10" s="54">
        <v>250957</v>
      </c>
      <c r="G10" s="54">
        <v>45637</v>
      </c>
      <c r="H10" s="54">
        <v>7973</v>
      </c>
      <c r="I10" s="547" t="s">
        <v>99</v>
      </c>
    </row>
    <row r="11" spans="1:9" s="555" customFormat="1" ht="12.75" customHeight="1">
      <c r="A11" s="556">
        <v>1996</v>
      </c>
      <c r="B11" s="54">
        <v>682219</v>
      </c>
      <c r="C11" s="54">
        <v>21883</v>
      </c>
      <c r="D11" s="54">
        <v>187579</v>
      </c>
      <c r="E11" s="54">
        <v>172909</v>
      </c>
      <c r="F11" s="54">
        <v>253420</v>
      </c>
      <c r="G11" s="54">
        <v>36238</v>
      </c>
      <c r="H11" s="54">
        <v>10190</v>
      </c>
      <c r="I11" s="547" t="s">
        <v>99</v>
      </c>
    </row>
    <row r="12" spans="1:9" s="555" customFormat="1" ht="12.75" customHeight="1">
      <c r="A12" s="556">
        <v>1997</v>
      </c>
      <c r="B12" s="54">
        <v>694973</v>
      </c>
      <c r="C12" s="54">
        <v>22328</v>
      </c>
      <c r="D12" s="54">
        <v>200890</v>
      </c>
      <c r="E12" s="54">
        <v>171010</v>
      </c>
      <c r="F12" s="54">
        <v>255895</v>
      </c>
      <c r="G12" s="54">
        <v>34436</v>
      </c>
      <c r="H12" s="54">
        <v>10414</v>
      </c>
      <c r="I12" s="547" t="s">
        <v>99</v>
      </c>
    </row>
    <row r="13" spans="1:9" s="555" customFormat="1" ht="12.75" customHeight="1">
      <c r="A13" s="556">
        <v>1998</v>
      </c>
      <c r="B13" s="54">
        <v>713595</v>
      </c>
      <c r="C13" s="54">
        <v>22773</v>
      </c>
      <c r="D13" s="54">
        <v>214201</v>
      </c>
      <c r="E13" s="54">
        <v>169110</v>
      </c>
      <c r="F13" s="79">
        <v>258369</v>
      </c>
      <c r="G13" s="54">
        <v>38505</v>
      </c>
      <c r="H13" s="54">
        <v>10637</v>
      </c>
      <c r="I13" s="547" t="s">
        <v>99</v>
      </c>
    </row>
    <row r="14" spans="1:9" s="555" customFormat="1" ht="12.75" customHeight="1">
      <c r="A14" s="556">
        <v>1999</v>
      </c>
      <c r="B14" s="54">
        <v>729973</v>
      </c>
      <c r="C14" s="54">
        <v>23817</v>
      </c>
      <c r="D14" s="54">
        <v>231533</v>
      </c>
      <c r="E14" s="54">
        <v>189746</v>
      </c>
      <c r="F14" s="54">
        <v>232363</v>
      </c>
      <c r="G14" s="54">
        <v>42632</v>
      </c>
      <c r="H14" s="54">
        <v>9882</v>
      </c>
      <c r="I14" s="547" t="s">
        <v>99</v>
      </c>
    </row>
    <row r="15" spans="1:9" s="555" customFormat="1" ht="12.75" customHeight="1">
      <c r="A15" s="556">
        <v>2000</v>
      </c>
      <c r="B15" s="54">
        <v>788660</v>
      </c>
      <c r="C15" s="54">
        <v>24125</v>
      </c>
      <c r="D15" s="54">
        <v>240748</v>
      </c>
      <c r="E15" s="54">
        <v>202300</v>
      </c>
      <c r="F15" s="54">
        <v>261087</v>
      </c>
      <c r="G15" s="54">
        <v>51038</v>
      </c>
      <c r="H15" s="54">
        <v>9362</v>
      </c>
      <c r="I15" s="547" t="s">
        <v>99</v>
      </c>
    </row>
    <row r="16" spans="1:9" s="555" customFormat="1" ht="12.75" customHeight="1">
      <c r="A16" s="556">
        <v>2001</v>
      </c>
      <c r="B16" s="54">
        <v>816929</v>
      </c>
      <c r="C16" s="54">
        <v>21222</v>
      </c>
      <c r="D16" s="54">
        <v>258924</v>
      </c>
      <c r="E16" s="54">
        <v>197966</v>
      </c>
      <c r="F16" s="54">
        <v>276827</v>
      </c>
      <c r="G16" s="54">
        <v>51115</v>
      </c>
      <c r="H16" s="54">
        <v>10049</v>
      </c>
      <c r="I16" s="548">
        <v>826</v>
      </c>
    </row>
    <row r="17" spans="1:9" s="555" customFormat="1" ht="12.75" customHeight="1">
      <c r="A17" s="556">
        <v>2002</v>
      </c>
      <c r="B17" s="54">
        <v>843501</v>
      </c>
      <c r="C17" s="54">
        <v>20615</v>
      </c>
      <c r="D17" s="54">
        <v>274924</v>
      </c>
      <c r="E17" s="54">
        <v>196816</v>
      </c>
      <c r="F17" s="54">
        <v>291394</v>
      </c>
      <c r="G17" s="54">
        <v>48992</v>
      </c>
      <c r="H17" s="54">
        <v>9222</v>
      </c>
      <c r="I17" s="548">
        <v>1538</v>
      </c>
    </row>
    <row r="18" spans="1:9" s="555" customFormat="1" ht="12.75" customHeight="1">
      <c r="A18" s="556">
        <v>2003</v>
      </c>
      <c r="B18" s="54">
        <v>1000856</v>
      </c>
      <c r="C18" s="54">
        <v>27544</v>
      </c>
      <c r="D18" s="54">
        <v>288945</v>
      </c>
      <c r="E18" s="54">
        <v>263422</v>
      </c>
      <c r="F18" s="54">
        <v>362894</v>
      </c>
      <c r="G18" s="54">
        <v>47962</v>
      </c>
      <c r="H18" s="54">
        <v>9331</v>
      </c>
      <c r="I18" s="548">
        <v>758</v>
      </c>
    </row>
    <row r="19" spans="1:9" s="555" customFormat="1" ht="12.75" customHeight="1">
      <c r="A19" s="556">
        <v>2004</v>
      </c>
      <c r="B19" s="54">
        <v>945884</v>
      </c>
      <c r="C19" s="54">
        <v>31000</v>
      </c>
      <c r="D19" s="54">
        <v>299000</v>
      </c>
      <c r="E19" s="54">
        <v>181000</v>
      </c>
      <c r="F19" s="80">
        <v>351000</v>
      </c>
      <c r="G19" s="54">
        <v>73117</v>
      </c>
      <c r="H19" s="54">
        <v>10000</v>
      </c>
      <c r="I19" s="548">
        <v>767</v>
      </c>
    </row>
    <row r="20" spans="1:9" s="555" customFormat="1" ht="12.75" customHeight="1">
      <c r="A20" s="556">
        <v>2005</v>
      </c>
      <c r="B20" s="80">
        <v>960000</v>
      </c>
      <c r="C20" s="80">
        <v>32000</v>
      </c>
      <c r="D20" s="80">
        <v>326500</v>
      </c>
      <c r="E20" s="80">
        <v>190000</v>
      </c>
      <c r="F20" s="80">
        <v>375000</v>
      </c>
      <c r="G20" s="80">
        <v>26000</v>
      </c>
      <c r="H20" s="80">
        <v>10500</v>
      </c>
      <c r="I20" s="549">
        <v>0</v>
      </c>
    </row>
    <row r="21" spans="1:9" s="555" customFormat="1" ht="12.75" customHeight="1">
      <c r="A21" s="556">
        <v>2006</v>
      </c>
      <c r="B21" s="80">
        <v>1260677</v>
      </c>
      <c r="C21" s="80">
        <v>55858</v>
      </c>
      <c r="D21" s="80">
        <v>331067</v>
      </c>
      <c r="E21" s="80">
        <v>324260</v>
      </c>
      <c r="F21" s="80">
        <v>433664</v>
      </c>
      <c r="G21" s="80">
        <v>49270</v>
      </c>
      <c r="H21" s="80">
        <v>7882</v>
      </c>
      <c r="I21" s="549">
        <v>58676</v>
      </c>
    </row>
    <row r="22" spans="1:9" s="555" customFormat="1" ht="12.75" customHeight="1">
      <c r="A22" s="556">
        <v>2007</v>
      </c>
      <c r="B22" s="80">
        <v>1349300</v>
      </c>
      <c r="C22" s="80">
        <v>49200</v>
      </c>
      <c r="D22" s="80">
        <v>382400</v>
      </c>
      <c r="E22" s="80">
        <v>389100</v>
      </c>
      <c r="F22" s="80">
        <v>485000</v>
      </c>
      <c r="G22" s="80">
        <v>34000</v>
      </c>
      <c r="H22" s="80">
        <v>9600</v>
      </c>
      <c r="I22" s="549">
        <v>0</v>
      </c>
    </row>
    <row r="23" spans="1:9" s="555" customFormat="1" ht="12.75" customHeight="1">
      <c r="A23" s="556">
        <v>2008</v>
      </c>
      <c r="B23" s="80">
        <v>1528350</v>
      </c>
      <c r="C23" s="81">
        <v>49920</v>
      </c>
      <c r="D23" s="80">
        <v>447110</v>
      </c>
      <c r="E23" s="80">
        <v>430280</v>
      </c>
      <c r="F23" s="80">
        <v>575200</v>
      </c>
      <c r="G23" s="80">
        <v>17290</v>
      </c>
      <c r="H23" s="80">
        <v>8550</v>
      </c>
      <c r="I23" s="549">
        <v>0</v>
      </c>
    </row>
    <row r="24" spans="1:9" s="555" customFormat="1" ht="12.75" customHeight="1">
      <c r="A24" s="556">
        <v>2009</v>
      </c>
      <c r="B24" s="80">
        <v>1593000</v>
      </c>
      <c r="C24" s="80">
        <v>57500</v>
      </c>
      <c r="D24" s="80">
        <v>500120</v>
      </c>
      <c r="E24" s="80">
        <v>468500</v>
      </c>
      <c r="F24" s="80">
        <v>557480</v>
      </c>
      <c r="G24" s="80">
        <v>2070</v>
      </c>
      <c r="H24" s="80">
        <v>7330</v>
      </c>
      <c r="I24" s="549">
        <v>0</v>
      </c>
    </row>
    <row r="25" spans="1:9" s="555" customFormat="1" ht="12.75" customHeight="1">
      <c r="A25" s="557" t="s">
        <v>332</v>
      </c>
      <c r="B25" s="550">
        <v>1786000</v>
      </c>
      <c r="C25" s="550">
        <v>64500</v>
      </c>
      <c r="D25" s="550">
        <v>560700</v>
      </c>
      <c r="E25" s="550">
        <v>525300</v>
      </c>
      <c r="F25" s="550">
        <v>625000</v>
      </c>
      <c r="G25" s="550">
        <v>2300</v>
      </c>
      <c r="H25" s="550">
        <v>8200</v>
      </c>
      <c r="I25" s="551">
        <v>0</v>
      </c>
    </row>
    <row r="26" spans="1:9" ht="17.25" customHeight="1">
      <c r="A26" s="55" t="s">
        <v>345</v>
      </c>
      <c r="B26" s="55"/>
      <c r="C26" s="37"/>
      <c r="D26" s="60"/>
      <c r="E26" s="60"/>
      <c r="F26" s="60"/>
      <c r="G26" s="60"/>
      <c r="H26" s="60"/>
      <c r="I26" s="60"/>
    </row>
    <row r="27" spans="1:9" s="471" customFormat="1">
      <c r="A27" s="465" t="s">
        <v>342</v>
      </c>
      <c r="B27" s="472"/>
      <c r="C27" s="472"/>
      <c r="D27" s="473"/>
      <c r="E27" s="470"/>
    </row>
    <row r="28" spans="1:9" s="59" customFormat="1" ht="11.25" customHeight="1">
      <c r="A28" s="58" t="s">
        <v>123</v>
      </c>
      <c r="B28" s="58"/>
      <c r="C28" s="29"/>
      <c r="D28" s="29"/>
      <c r="E28" s="29"/>
      <c r="F28" s="29"/>
      <c r="G28" s="29"/>
      <c r="H28" s="29"/>
      <c r="I28" s="29"/>
    </row>
    <row r="29" spans="1:9" s="57" customFormat="1" ht="12">
      <c r="A29" s="56" t="s">
        <v>346</v>
      </c>
      <c r="B29" s="56"/>
      <c r="C29" s="60"/>
      <c r="D29" s="60"/>
      <c r="E29" s="60"/>
      <c r="F29" s="60"/>
      <c r="G29" s="60"/>
      <c r="H29" s="60"/>
      <c r="I29" s="60"/>
    </row>
    <row r="30" spans="1:9" s="57" customFormat="1" ht="12">
      <c r="A30" s="830" t="s">
        <v>347</v>
      </c>
      <c r="B30" s="830"/>
      <c r="C30" s="830"/>
      <c r="D30" s="830"/>
      <c r="E30" s="830"/>
      <c r="F30" s="830"/>
      <c r="G30" s="830"/>
      <c r="H30" s="830"/>
      <c r="I30" s="830"/>
    </row>
    <row r="31" spans="1:9" s="57" customFormat="1" ht="12">
      <c r="A31" s="60" t="s">
        <v>348</v>
      </c>
      <c r="B31" s="60"/>
      <c r="C31" s="60"/>
      <c r="D31" s="60"/>
      <c r="E31" s="60"/>
      <c r="F31" s="60"/>
      <c r="G31" s="60"/>
      <c r="H31" s="60"/>
      <c r="I31" s="60"/>
    </row>
  </sheetData>
  <protectedRanges>
    <protectedRange sqref="C23" name="Range1_3_1"/>
  </protectedRanges>
  <mergeCells count="1">
    <mergeCell ref="A30:I30"/>
  </mergeCells>
  <pageMargins left="0.86" right="0.17" top="0.52" bottom="0.17" header="0.3" footer="0.21"/>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975A"/>
  </sheetPr>
  <dimension ref="A1:P557"/>
  <sheetViews>
    <sheetView view="pageBreakPreview" topLeftCell="A83" zoomScale="120" zoomScaleSheetLayoutView="120" workbookViewId="0">
      <selection activeCell="G90" sqref="G90"/>
    </sheetView>
  </sheetViews>
  <sheetFormatPr defaultRowHeight="15"/>
  <cols>
    <col min="1" max="1" width="9" style="99" customWidth="1"/>
    <col min="2" max="2" width="14.140625" style="99" customWidth="1"/>
    <col min="3" max="3" width="13" style="99" customWidth="1"/>
    <col min="4" max="4" width="11.28515625" style="99" customWidth="1"/>
    <col min="5" max="5" width="10.42578125" style="99" customWidth="1"/>
    <col min="6" max="6" width="12.5703125" style="41" customWidth="1"/>
    <col min="7" max="7" width="12" style="41" customWidth="1"/>
    <col min="8" max="8" width="11.140625" style="41" customWidth="1"/>
    <col min="9" max="9" width="9.140625" style="41"/>
    <col min="10" max="10" width="18.5703125" style="41" customWidth="1"/>
    <col min="11" max="12" width="11.7109375" style="41" customWidth="1"/>
    <col min="13" max="13" width="11.28515625" style="41" customWidth="1"/>
    <col min="14" max="14" width="11.85546875" style="41" customWidth="1"/>
    <col min="15" max="257" width="9.140625" style="41"/>
    <col min="258" max="259" width="11" style="41" customWidth="1"/>
    <col min="260" max="260" width="11.140625" style="41" customWidth="1"/>
    <col min="261" max="261" width="12.42578125" style="41" customWidth="1"/>
    <col min="262" max="262" width="11.5703125" style="41" customWidth="1"/>
    <col min="263" max="263" width="12" style="41" customWidth="1"/>
    <col min="264" max="264" width="11.140625" style="41" customWidth="1"/>
    <col min="265" max="513" width="9.140625" style="41"/>
    <col min="514" max="515" width="11" style="41" customWidth="1"/>
    <col min="516" max="516" width="11.140625" style="41" customWidth="1"/>
    <col min="517" max="517" width="12.42578125" style="41" customWidth="1"/>
    <col min="518" max="518" width="11.5703125" style="41" customWidth="1"/>
    <col min="519" max="519" width="12" style="41" customWidth="1"/>
    <col min="520" max="520" width="11.140625" style="41" customWidth="1"/>
    <col min="521" max="769" width="9.140625" style="41"/>
    <col min="770" max="771" width="11" style="41" customWidth="1"/>
    <col min="772" max="772" width="11.140625" style="41" customWidth="1"/>
    <col min="773" max="773" width="12.42578125" style="41" customWidth="1"/>
    <col min="774" max="774" width="11.5703125" style="41" customWidth="1"/>
    <col min="775" max="775" width="12" style="41" customWidth="1"/>
    <col min="776" max="776" width="11.140625" style="41" customWidth="1"/>
    <col min="777" max="1025" width="9.140625" style="41"/>
    <col min="1026" max="1027" width="11" style="41" customWidth="1"/>
    <col min="1028" max="1028" width="11.140625" style="41" customWidth="1"/>
    <col min="1029" max="1029" width="12.42578125" style="41" customWidth="1"/>
    <col min="1030" max="1030" width="11.5703125" style="41" customWidth="1"/>
    <col min="1031" max="1031" width="12" style="41" customWidth="1"/>
    <col min="1032" max="1032" width="11.140625" style="41" customWidth="1"/>
    <col min="1033" max="1281" width="9.140625" style="41"/>
    <col min="1282" max="1283" width="11" style="41" customWidth="1"/>
    <col min="1284" max="1284" width="11.140625" style="41" customWidth="1"/>
    <col min="1285" max="1285" width="12.42578125" style="41" customWidth="1"/>
    <col min="1286" max="1286" width="11.5703125" style="41" customWidth="1"/>
    <col min="1287" max="1287" width="12" style="41" customWidth="1"/>
    <col min="1288" max="1288" width="11.140625" style="41" customWidth="1"/>
    <col min="1289" max="1537" width="9.140625" style="41"/>
    <col min="1538" max="1539" width="11" style="41" customWidth="1"/>
    <col min="1540" max="1540" width="11.140625" style="41" customWidth="1"/>
    <col min="1541" max="1541" width="12.42578125" style="41" customWidth="1"/>
    <col min="1542" max="1542" width="11.5703125" style="41" customWidth="1"/>
    <col min="1543" max="1543" width="12" style="41" customWidth="1"/>
    <col min="1544" max="1544" width="11.140625" style="41" customWidth="1"/>
    <col min="1545" max="1793" width="9.140625" style="41"/>
    <col min="1794" max="1795" width="11" style="41" customWidth="1"/>
    <col min="1796" max="1796" width="11.140625" style="41" customWidth="1"/>
    <col min="1797" max="1797" width="12.42578125" style="41" customWidth="1"/>
    <col min="1798" max="1798" width="11.5703125" style="41" customWidth="1"/>
    <col min="1799" max="1799" width="12" style="41" customWidth="1"/>
    <col min="1800" max="1800" width="11.140625" style="41" customWidth="1"/>
    <col min="1801" max="2049" width="9.140625" style="41"/>
    <col min="2050" max="2051" width="11" style="41" customWidth="1"/>
    <col min="2052" max="2052" width="11.140625" style="41" customWidth="1"/>
    <col min="2053" max="2053" width="12.42578125" style="41" customWidth="1"/>
    <col min="2054" max="2054" width="11.5703125" style="41" customWidth="1"/>
    <col min="2055" max="2055" width="12" style="41" customWidth="1"/>
    <col min="2056" max="2056" width="11.140625" style="41" customWidth="1"/>
    <col min="2057" max="2305" width="9.140625" style="41"/>
    <col min="2306" max="2307" width="11" style="41" customWidth="1"/>
    <col min="2308" max="2308" width="11.140625" style="41" customWidth="1"/>
    <col min="2309" max="2309" width="12.42578125" style="41" customWidth="1"/>
    <col min="2310" max="2310" width="11.5703125" style="41" customWidth="1"/>
    <col min="2311" max="2311" width="12" style="41" customWidth="1"/>
    <col min="2312" max="2312" width="11.140625" style="41" customWidth="1"/>
    <col min="2313" max="2561" width="9.140625" style="41"/>
    <col min="2562" max="2563" width="11" style="41" customWidth="1"/>
    <col min="2564" max="2564" width="11.140625" style="41" customWidth="1"/>
    <col min="2565" max="2565" width="12.42578125" style="41" customWidth="1"/>
    <col min="2566" max="2566" width="11.5703125" style="41" customWidth="1"/>
    <col min="2567" max="2567" width="12" style="41" customWidth="1"/>
    <col min="2568" max="2568" width="11.140625" style="41" customWidth="1"/>
    <col min="2569" max="2817" width="9.140625" style="41"/>
    <col min="2818" max="2819" width="11" style="41" customWidth="1"/>
    <col min="2820" max="2820" width="11.140625" style="41" customWidth="1"/>
    <col min="2821" max="2821" width="12.42578125" style="41" customWidth="1"/>
    <col min="2822" max="2822" width="11.5703125" style="41" customWidth="1"/>
    <col min="2823" max="2823" width="12" style="41" customWidth="1"/>
    <col min="2824" max="2824" width="11.140625" style="41" customWidth="1"/>
    <col min="2825" max="3073" width="9.140625" style="41"/>
    <col min="3074" max="3075" width="11" style="41" customWidth="1"/>
    <col min="3076" max="3076" width="11.140625" style="41" customWidth="1"/>
    <col min="3077" max="3077" width="12.42578125" style="41" customWidth="1"/>
    <col min="3078" max="3078" width="11.5703125" style="41" customWidth="1"/>
    <col min="3079" max="3079" width="12" style="41" customWidth="1"/>
    <col min="3080" max="3080" width="11.140625" style="41" customWidth="1"/>
    <col min="3081" max="3329" width="9.140625" style="41"/>
    <col min="3330" max="3331" width="11" style="41" customWidth="1"/>
    <col min="3332" max="3332" width="11.140625" style="41" customWidth="1"/>
    <col min="3333" max="3333" width="12.42578125" style="41" customWidth="1"/>
    <col min="3334" max="3334" width="11.5703125" style="41" customWidth="1"/>
    <col min="3335" max="3335" width="12" style="41" customWidth="1"/>
    <col min="3336" max="3336" width="11.140625" style="41" customWidth="1"/>
    <col min="3337" max="3585" width="9.140625" style="41"/>
    <col min="3586" max="3587" width="11" style="41" customWidth="1"/>
    <col min="3588" max="3588" width="11.140625" style="41" customWidth="1"/>
    <col min="3589" max="3589" width="12.42578125" style="41" customWidth="1"/>
    <col min="3590" max="3590" width="11.5703125" style="41" customWidth="1"/>
    <col min="3591" max="3591" width="12" style="41" customWidth="1"/>
    <col min="3592" max="3592" width="11.140625" style="41" customWidth="1"/>
    <col min="3593" max="3841" width="9.140625" style="41"/>
    <col min="3842" max="3843" width="11" style="41" customWidth="1"/>
    <col min="3844" max="3844" width="11.140625" style="41" customWidth="1"/>
    <col min="3845" max="3845" width="12.42578125" style="41" customWidth="1"/>
    <col min="3846" max="3846" width="11.5703125" style="41" customWidth="1"/>
    <col min="3847" max="3847" width="12" style="41" customWidth="1"/>
    <col min="3848" max="3848" width="11.140625" style="41" customWidth="1"/>
    <col min="3849" max="4097" width="9.140625" style="41"/>
    <col min="4098" max="4099" width="11" style="41" customWidth="1"/>
    <col min="4100" max="4100" width="11.140625" style="41" customWidth="1"/>
    <col min="4101" max="4101" width="12.42578125" style="41" customWidth="1"/>
    <col min="4102" max="4102" width="11.5703125" style="41" customWidth="1"/>
    <col min="4103" max="4103" width="12" style="41" customWidth="1"/>
    <col min="4104" max="4104" width="11.140625" style="41" customWidth="1"/>
    <col min="4105" max="4353" width="9.140625" style="41"/>
    <col min="4354" max="4355" width="11" style="41" customWidth="1"/>
    <col min="4356" max="4356" width="11.140625" style="41" customWidth="1"/>
    <col min="4357" max="4357" width="12.42578125" style="41" customWidth="1"/>
    <col min="4358" max="4358" width="11.5703125" style="41" customWidth="1"/>
    <col min="4359" max="4359" width="12" style="41" customWidth="1"/>
    <col min="4360" max="4360" width="11.140625" style="41" customWidth="1"/>
    <col min="4361" max="4609" width="9.140625" style="41"/>
    <col min="4610" max="4611" width="11" style="41" customWidth="1"/>
    <col min="4612" max="4612" width="11.140625" style="41" customWidth="1"/>
    <col min="4613" max="4613" width="12.42578125" style="41" customWidth="1"/>
    <col min="4614" max="4614" width="11.5703125" style="41" customWidth="1"/>
    <col min="4615" max="4615" width="12" style="41" customWidth="1"/>
    <col min="4616" max="4616" width="11.140625" style="41" customWidth="1"/>
    <col min="4617" max="4865" width="9.140625" style="41"/>
    <col min="4866" max="4867" width="11" style="41" customWidth="1"/>
    <col min="4868" max="4868" width="11.140625" style="41" customWidth="1"/>
    <col min="4869" max="4869" width="12.42578125" style="41" customWidth="1"/>
    <col min="4870" max="4870" width="11.5703125" style="41" customWidth="1"/>
    <col min="4871" max="4871" width="12" style="41" customWidth="1"/>
    <col min="4872" max="4872" width="11.140625" style="41" customWidth="1"/>
    <col min="4873" max="5121" width="9.140625" style="41"/>
    <col min="5122" max="5123" width="11" style="41" customWidth="1"/>
    <col min="5124" max="5124" width="11.140625" style="41" customWidth="1"/>
    <col min="5125" max="5125" width="12.42578125" style="41" customWidth="1"/>
    <col min="5126" max="5126" width="11.5703125" style="41" customWidth="1"/>
    <col min="5127" max="5127" width="12" style="41" customWidth="1"/>
    <col min="5128" max="5128" width="11.140625" style="41" customWidth="1"/>
    <col min="5129" max="5377" width="9.140625" style="41"/>
    <col min="5378" max="5379" width="11" style="41" customWidth="1"/>
    <col min="5380" max="5380" width="11.140625" style="41" customWidth="1"/>
    <col min="5381" max="5381" width="12.42578125" style="41" customWidth="1"/>
    <col min="5382" max="5382" width="11.5703125" style="41" customWidth="1"/>
    <col min="5383" max="5383" width="12" style="41" customWidth="1"/>
    <col min="5384" max="5384" width="11.140625" style="41" customWidth="1"/>
    <col min="5385" max="5633" width="9.140625" style="41"/>
    <col min="5634" max="5635" width="11" style="41" customWidth="1"/>
    <col min="5636" max="5636" width="11.140625" style="41" customWidth="1"/>
    <col min="5637" max="5637" width="12.42578125" style="41" customWidth="1"/>
    <col min="5638" max="5638" width="11.5703125" style="41" customWidth="1"/>
    <col min="5639" max="5639" width="12" style="41" customWidth="1"/>
    <col min="5640" max="5640" width="11.140625" style="41" customWidth="1"/>
    <col min="5641" max="5889" width="9.140625" style="41"/>
    <col min="5890" max="5891" width="11" style="41" customWidth="1"/>
    <col min="5892" max="5892" width="11.140625" style="41" customWidth="1"/>
    <col min="5893" max="5893" width="12.42578125" style="41" customWidth="1"/>
    <col min="5894" max="5894" width="11.5703125" style="41" customWidth="1"/>
    <col min="5895" max="5895" width="12" style="41" customWidth="1"/>
    <col min="5896" max="5896" width="11.140625" style="41" customWidth="1"/>
    <col min="5897" max="6145" width="9.140625" style="41"/>
    <col min="6146" max="6147" width="11" style="41" customWidth="1"/>
    <col min="6148" max="6148" width="11.140625" style="41" customWidth="1"/>
    <col min="6149" max="6149" width="12.42578125" style="41" customWidth="1"/>
    <col min="6150" max="6150" width="11.5703125" style="41" customWidth="1"/>
    <col min="6151" max="6151" width="12" style="41" customWidth="1"/>
    <col min="6152" max="6152" width="11.140625" style="41" customWidth="1"/>
    <col min="6153" max="6401" width="9.140625" style="41"/>
    <col min="6402" max="6403" width="11" style="41" customWidth="1"/>
    <col min="6404" max="6404" width="11.140625" style="41" customWidth="1"/>
    <col min="6405" max="6405" width="12.42578125" style="41" customWidth="1"/>
    <col min="6406" max="6406" width="11.5703125" style="41" customWidth="1"/>
    <col min="6407" max="6407" width="12" style="41" customWidth="1"/>
    <col min="6408" max="6408" width="11.140625" style="41" customWidth="1"/>
    <col min="6409" max="6657" width="9.140625" style="41"/>
    <col min="6658" max="6659" width="11" style="41" customWidth="1"/>
    <col min="6660" max="6660" width="11.140625" style="41" customWidth="1"/>
    <col min="6661" max="6661" width="12.42578125" style="41" customWidth="1"/>
    <col min="6662" max="6662" width="11.5703125" style="41" customWidth="1"/>
    <col min="6663" max="6663" width="12" style="41" customWidth="1"/>
    <col min="6664" max="6664" width="11.140625" style="41" customWidth="1"/>
    <col min="6665" max="6913" width="9.140625" style="41"/>
    <col min="6914" max="6915" width="11" style="41" customWidth="1"/>
    <col min="6916" max="6916" width="11.140625" style="41" customWidth="1"/>
    <col min="6917" max="6917" width="12.42578125" style="41" customWidth="1"/>
    <col min="6918" max="6918" width="11.5703125" style="41" customWidth="1"/>
    <col min="6919" max="6919" width="12" style="41" customWidth="1"/>
    <col min="6920" max="6920" width="11.140625" style="41" customWidth="1"/>
    <col min="6921" max="7169" width="9.140625" style="41"/>
    <col min="7170" max="7171" width="11" style="41" customWidth="1"/>
    <col min="7172" max="7172" width="11.140625" style="41" customWidth="1"/>
    <col min="7173" max="7173" width="12.42578125" style="41" customWidth="1"/>
    <col min="7174" max="7174" width="11.5703125" style="41" customWidth="1"/>
    <col min="7175" max="7175" width="12" style="41" customWidth="1"/>
    <col min="7176" max="7176" width="11.140625" style="41" customWidth="1"/>
    <col min="7177" max="7425" width="9.140625" style="41"/>
    <col min="7426" max="7427" width="11" style="41" customWidth="1"/>
    <col min="7428" max="7428" width="11.140625" style="41" customWidth="1"/>
    <col min="7429" max="7429" width="12.42578125" style="41" customWidth="1"/>
    <col min="7430" max="7430" width="11.5703125" style="41" customWidth="1"/>
    <col min="7431" max="7431" width="12" style="41" customWidth="1"/>
    <col min="7432" max="7432" width="11.140625" style="41" customWidth="1"/>
    <col min="7433" max="7681" width="9.140625" style="41"/>
    <col min="7682" max="7683" width="11" style="41" customWidth="1"/>
    <col min="7684" max="7684" width="11.140625" style="41" customWidth="1"/>
    <col min="7685" max="7685" width="12.42578125" style="41" customWidth="1"/>
    <col min="7686" max="7686" width="11.5703125" style="41" customWidth="1"/>
    <col min="7687" max="7687" width="12" style="41" customWidth="1"/>
    <col min="7688" max="7688" width="11.140625" style="41" customWidth="1"/>
    <col min="7689" max="7937" width="9.140625" style="41"/>
    <col min="7938" max="7939" width="11" style="41" customWidth="1"/>
    <col min="7940" max="7940" width="11.140625" style="41" customWidth="1"/>
    <col min="7941" max="7941" width="12.42578125" style="41" customWidth="1"/>
    <col min="7942" max="7942" width="11.5703125" style="41" customWidth="1"/>
    <col min="7943" max="7943" width="12" style="41" customWidth="1"/>
    <col min="7944" max="7944" width="11.140625" style="41" customWidth="1"/>
    <col min="7945" max="8193" width="9.140625" style="41"/>
    <col min="8194" max="8195" width="11" style="41" customWidth="1"/>
    <col min="8196" max="8196" width="11.140625" style="41" customWidth="1"/>
    <col min="8197" max="8197" width="12.42578125" style="41" customWidth="1"/>
    <col min="8198" max="8198" width="11.5703125" style="41" customWidth="1"/>
    <col min="8199" max="8199" width="12" style="41" customWidth="1"/>
    <col min="8200" max="8200" width="11.140625" style="41" customWidth="1"/>
    <col min="8201" max="8449" width="9.140625" style="41"/>
    <col min="8450" max="8451" width="11" style="41" customWidth="1"/>
    <col min="8452" max="8452" width="11.140625" style="41" customWidth="1"/>
    <col min="8453" max="8453" width="12.42578125" style="41" customWidth="1"/>
    <col min="8454" max="8454" width="11.5703125" style="41" customWidth="1"/>
    <col min="8455" max="8455" width="12" style="41" customWidth="1"/>
    <col min="8456" max="8456" width="11.140625" style="41" customWidth="1"/>
    <col min="8457" max="8705" width="9.140625" style="41"/>
    <col min="8706" max="8707" width="11" style="41" customWidth="1"/>
    <col min="8708" max="8708" width="11.140625" style="41" customWidth="1"/>
    <col min="8709" max="8709" width="12.42578125" style="41" customWidth="1"/>
    <col min="8710" max="8710" width="11.5703125" style="41" customWidth="1"/>
    <col min="8711" max="8711" width="12" style="41" customWidth="1"/>
    <col min="8712" max="8712" width="11.140625" style="41" customWidth="1"/>
    <col min="8713" max="8961" width="9.140625" style="41"/>
    <col min="8962" max="8963" width="11" style="41" customWidth="1"/>
    <col min="8964" max="8964" width="11.140625" style="41" customWidth="1"/>
    <col min="8965" max="8965" width="12.42578125" style="41" customWidth="1"/>
    <col min="8966" max="8966" width="11.5703125" style="41" customWidth="1"/>
    <col min="8967" max="8967" width="12" style="41" customWidth="1"/>
    <col min="8968" max="8968" width="11.140625" style="41" customWidth="1"/>
    <col min="8969" max="9217" width="9.140625" style="41"/>
    <col min="9218" max="9219" width="11" style="41" customWidth="1"/>
    <col min="9220" max="9220" width="11.140625" style="41" customWidth="1"/>
    <col min="9221" max="9221" width="12.42578125" style="41" customWidth="1"/>
    <col min="9222" max="9222" width="11.5703125" style="41" customWidth="1"/>
    <col min="9223" max="9223" width="12" style="41" customWidth="1"/>
    <col min="9224" max="9224" width="11.140625" style="41" customWidth="1"/>
    <col min="9225" max="9473" width="9.140625" style="41"/>
    <col min="9474" max="9475" width="11" style="41" customWidth="1"/>
    <col min="9476" max="9476" width="11.140625" style="41" customWidth="1"/>
    <col min="9477" max="9477" width="12.42578125" style="41" customWidth="1"/>
    <col min="9478" max="9478" width="11.5703125" style="41" customWidth="1"/>
    <col min="9479" max="9479" width="12" style="41" customWidth="1"/>
    <col min="9480" max="9480" width="11.140625" style="41" customWidth="1"/>
    <col min="9481" max="9729" width="9.140625" style="41"/>
    <col min="9730" max="9731" width="11" style="41" customWidth="1"/>
    <col min="9732" max="9732" width="11.140625" style="41" customWidth="1"/>
    <col min="9733" max="9733" width="12.42578125" style="41" customWidth="1"/>
    <col min="9734" max="9734" width="11.5703125" style="41" customWidth="1"/>
    <col min="9735" max="9735" width="12" style="41" customWidth="1"/>
    <col min="9736" max="9736" width="11.140625" style="41" customWidth="1"/>
    <col min="9737" max="9985" width="9.140625" style="41"/>
    <col min="9986" max="9987" width="11" style="41" customWidth="1"/>
    <col min="9988" max="9988" width="11.140625" style="41" customWidth="1"/>
    <col min="9989" max="9989" width="12.42578125" style="41" customWidth="1"/>
    <col min="9990" max="9990" width="11.5703125" style="41" customWidth="1"/>
    <col min="9991" max="9991" width="12" style="41" customWidth="1"/>
    <col min="9992" max="9992" width="11.140625" style="41" customWidth="1"/>
    <col min="9993" max="10241" width="9.140625" style="41"/>
    <col min="10242" max="10243" width="11" style="41" customWidth="1"/>
    <col min="10244" max="10244" width="11.140625" style="41" customWidth="1"/>
    <col min="10245" max="10245" width="12.42578125" style="41" customWidth="1"/>
    <col min="10246" max="10246" width="11.5703125" style="41" customWidth="1"/>
    <col min="10247" max="10247" width="12" style="41" customWidth="1"/>
    <col min="10248" max="10248" width="11.140625" style="41" customWidth="1"/>
    <col min="10249" max="10497" width="9.140625" style="41"/>
    <col min="10498" max="10499" width="11" style="41" customWidth="1"/>
    <col min="10500" max="10500" width="11.140625" style="41" customWidth="1"/>
    <col min="10501" max="10501" width="12.42578125" style="41" customWidth="1"/>
    <col min="10502" max="10502" width="11.5703125" style="41" customWidth="1"/>
    <col min="10503" max="10503" width="12" style="41" customWidth="1"/>
    <col min="10504" max="10504" width="11.140625" style="41" customWidth="1"/>
    <col min="10505" max="10753" width="9.140625" style="41"/>
    <col min="10754" max="10755" width="11" style="41" customWidth="1"/>
    <col min="10756" max="10756" width="11.140625" style="41" customWidth="1"/>
    <col min="10757" max="10757" width="12.42578125" style="41" customWidth="1"/>
    <col min="10758" max="10758" width="11.5703125" style="41" customWidth="1"/>
    <col min="10759" max="10759" width="12" style="41" customWidth="1"/>
    <col min="10760" max="10760" width="11.140625" style="41" customWidth="1"/>
    <col min="10761" max="11009" width="9.140625" style="41"/>
    <col min="11010" max="11011" width="11" style="41" customWidth="1"/>
    <col min="11012" max="11012" width="11.140625" style="41" customWidth="1"/>
    <col min="11013" max="11013" width="12.42578125" style="41" customWidth="1"/>
    <col min="11014" max="11014" width="11.5703125" style="41" customWidth="1"/>
    <col min="11015" max="11015" width="12" style="41" customWidth="1"/>
    <col min="11016" max="11016" width="11.140625" style="41" customWidth="1"/>
    <col min="11017" max="11265" width="9.140625" style="41"/>
    <col min="11266" max="11267" width="11" style="41" customWidth="1"/>
    <col min="11268" max="11268" width="11.140625" style="41" customWidth="1"/>
    <col min="11269" max="11269" width="12.42578125" style="41" customWidth="1"/>
    <col min="11270" max="11270" width="11.5703125" style="41" customWidth="1"/>
    <col min="11271" max="11271" width="12" style="41" customWidth="1"/>
    <col min="11272" max="11272" width="11.140625" style="41" customWidth="1"/>
    <col min="11273" max="11521" width="9.140625" style="41"/>
    <col min="11522" max="11523" width="11" style="41" customWidth="1"/>
    <col min="11524" max="11524" width="11.140625" style="41" customWidth="1"/>
    <col min="11525" max="11525" width="12.42578125" style="41" customWidth="1"/>
    <col min="11526" max="11526" width="11.5703125" style="41" customWidth="1"/>
    <col min="11527" max="11527" width="12" style="41" customWidth="1"/>
    <col min="11528" max="11528" width="11.140625" style="41" customWidth="1"/>
    <col min="11529" max="11777" width="9.140625" style="41"/>
    <col min="11778" max="11779" width="11" style="41" customWidth="1"/>
    <col min="11780" max="11780" width="11.140625" style="41" customWidth="1"/>
    <col min="11781" max="11781" width="12.42578125" style="41" customWidth="1"/>
    <col min="11782" max="11782" width="11.5703125" style="41" customWidth="1"/>
    <col min="11783" max="11783" width="12" style="41" customWidth="1"/>
    <col min="11784" max="11784" width="11.140625" style="41" customWidth="1"/>
    <col min="11785" max="12033" width="9.140625" style="41"/>
    <col min="12034" max="12035" width="11" style="41" customWidth="1"/>
    <col min="12036" max="12036" width="11.140625" style="41" customWidth="1"/>
    <col min="12037" max="12037" width="12.42578125" style="41" customWidth="1"/>
    <col min="12038" max="12038" width="11.5703125" style="41" customWidth="1"/>
    <col min="12039" max="12039" width="12" style="41" customWidth="1"/>
    <col min="12040" max="12040" width="11.140625" style="41" customWidth="1"/>
    <col min="12041" max="12289" width="9.140625" style="41"/>
    <col min="12290" max="12291" width="11" style="41" customWidth="1"/>
    <col min="12292" max="12292" width="11.140625" style="41" customWidth="1"/>
    <col min="12293" max="12293" width="12.42578125" style="41" customWidth="1"/>
    <col min="12294" max="12294" width="11.5703125" style="41" customWidth="1"/>
    <col min="12295" max="12295" width="12" style="41" customWidth="1"/>
    <col min="12296" max="12296" width="11.140625" style="41" customWidth="1"/>
    <col min="12297" max="12545" width="9.140625" style="41"/>
    <col min="12546" max="12547" width="11" style="41" customWidth="1"/>
    <col min="12548" max="12548" width="11.140625" style="41" customWidth="1"/>
    <col min="12549" max="12549" width="12.42578125" style="41" customWidth="1"/>
    <col min="12550" max="12550" width="11.5703125" style="41" customWidth="1"/>
    <col min="12551" max="12551" width="12" style="41" customWidth="1"/>
    <col min="12552" max="12552" width="11.140625" style="41" customWidth="1"/>
    <col min="12553" max="12801" width="9.140625" style="41"/>
    <col min="12802" max="12803" width="11" style="41" customWidth="1"/>
    <col min="12804" max="12804" width="11.140625" style="41" customWidth="1"/>
    <col min="12805" max="12805" width="12.42578125" style="41" customWidth="1"/>
    <col min="12806" max="12806" width="11.5703125" style="41" customWidth="1"/>
    <col min="12807" max="12807" width="12" style="41" customWidth="1"/>
    <col min="12808" max="12808" width="11.140625" style="41" customWidth="1"/>
    <col min="12809" max="13057" width="9.140625" style="41"/>
    <col min="13058" max="13059" width="11" style="41" customWidth="1"/>
    <col min="13060" max="13060" width="11.140625" style="41" customWidth="1"/>
    <col min="13061" max="13061" width="12.42578125" style="41" customWidth="1"/>
    <col min="13062" max="13062" width="11.5703125" style="41" customWidth="1"/>
    <col min="13063" max="13063" width="12" style="41" customWidth="1"/>
    <col min="13064" max="13064" width="11.140625" style="41" customWidth="1"/>
    <col min="13065" max="13313" width="9.140625" style="41"/>
    <col min="13314" max="13315" width="11" style="41" customWidth="1"/>
    <col min="13316" max="13316" width="11.140625" style="41" customWidth="1"/>
    <col min="13317" max="13317" width="12.42578125" style="41" customWidth="1"/>
    <col min="13318" max="13318" width="11.5703125" style="41" customWidth="1"/>
    <col min="13319" max="13319" width="12" style="41" customWidth="1"/>
    <col min="13320" max="13320" width="11.140625" style="41" customWidth="1"/>
    <col min="13321" max="13569" width="9.140625" style="41"/>
    <col min="13570" max="13571" width="11" style="41" customWidth="1"/>
    <col min="13572" max="13572" width="11.140625" style="41" customWidth="1"/>
    <col min="13573" max="13573" width="12.42578125" style="41" customWidth="1"/>
    <col min="13574" max="13574" width="11.5703125" style="41" customWidth="1"/>
    <col min="13575" max="13575" width="12" style="41" customWidth="1"/>
    <col min="13576" max="13576" width="11.140625" style="41" customWidth="1"/>
    <col min="13577" max="13825" width="9.140625" style="41"/>
    <col min="13826" max="13827" width="11" style="41" customWidth="1"/>
    <col min="13828" max="13828" width="11.140625" style="41" customWidth="1"/>
    <col min="13829" max="13829" width="12.42578125" style="41" customWidth="1"/>
    <col min="13830" max="13830" width="11.5703125" style="41" customWidth="1"/>
    <col min="13831" max="13831" width="12" style="41" customWidth="1"/>
    <col min="13832" max="13832" width="11.140625" style="41" customWidth="1"/>
    <col min="13833" max="14081" width="9.140625" style="41"/>
    <col min="14082" max="14083" width="11" style="41" customWidth="1"/>
    <col min="14084" max="14084" width="11.140625" style="41" customWidth="1"/>
    <col min="14085" max="14085" width="12.42578125" style="41" customWidth="1"/>
    <col min="14086" max="14086" width="11.5703125" style="41" customWidth="1"/>
    <col min="14087" max="14087" width="12" style="41" customWidth="1"/>
    <col min="14088" max="14088" width="11.140625" style="41" customWidth="1"/>
    <col min="14089" max="14337" width="9.140625" style="41"/>
    <col min="14338" max="14339" width="11" style="41" customWidth="1"/>
    <col min="14340" max="14340" width="11.140625" style="41" customWidth="1"/>
    <col min="14341" max="14341" width="12.42578125" style="41" customWidth="1"/>
    <col min="14342" max="14342" width="11.5703125" style="41" customWidth="1"/>
    <col min="14343" max="14343" width="12" style="41" customWidth="1"/>
    <col min="14344" max="14344" width="11.140625" style="41" customWidth="1"/>
    <col min="14345" max="14593" width="9.140625" style="41"/>
    <col min="14594" max="14595" width="11" style="41" customWidth="1"/>
    <col min="14596" max="14596" width="11.140625" style="41" customWidth="1"/>
    <col min="14597" max="14597" width="12.42578125" style="41" customWidth="1"/>
    <col min="14598" max="14598" width="11.5703125" style="41" customWidth="1"/>
    <col min="14599" max="14599" width="12" style="41" customWidth="1"/>
    <col min="14600" max="14600" width="11.140625" style="41" customWidth="1"/>
    <col min="14601" max="14849" width="9.140625" style="41"/>
    <col min="14850" max="14851" width="11" style="41" customWidth="1"/>
    <col min="14852" max="14852" width="11.140625" style="41" customWidth="1"/>
    <col min="14853" max="14853" width="12.42578125" style="41" customWidth="1"/>
    <col min="14854" max="14854" width="11.5703125" style="41" customWidth="1"/>
    <col min="14855" max="14855" width="12" style="41" customWidth="1"/>
    <col min="14856" max="14856" width="11.140625" style="41" customWidth="1"/>
    <col min="14857" max="15105" width="9.140625" style="41"/>
    <col min="15106" max="15107" width="11" style="41" customWidth="1"/>
    <col min="15108" max="15108" width="11.140625" style="41" customWidth="1"/>
    <col min="15109" max="15109" width="12.42578125" style="41" customWidth="1"/>
    <col min="15110" max="15110" width="11.5703125" style="41" customWidth="1"/>
    <col min="15111" max="15111" width="12" style="41" customWidth="1"/>
    <col min="15112" max="15112" width="11.140625" style="41" customWidth="1"/>
    <col min="15113" max="15361" width="9.140625" style="41"/>
    <col min="15362" max="15363" width="11" style="41" customWidth="1"/>
    <col min="15364" max="15364" width="11.140625" style="41" customWidth="1"/>
    <col min="15365" max="15365" width="12.42578125" style="41" customWidth="1"/>
    <col min="15366" max="15366" width="11.5703125" style="41" customWidth="1"/>
    <col min="15367" max="15367" width="12" style="41" customWidth="1"/>
    <col min="15368" max="15368" width="11.140625" style="41" customWidth="1"/>
    <col min="15369" max="15617" width="9.140625" style="41"/>
    <col min="15618" max="15619" width="11" style="41" customWidth="1"/>
    <col min="15620" max="15620" width="11.140625" style="41" customWidth="1"/>
    <col min="15621" max="15621" width="12.42578125" style="41" customWidth="1"/>
    <col min="15622" max="15622" width="11.5703125" style="41" customWidth="1"/>
    <col min="15623" max="15623" width="12" style="41" customWidth="1"/>
    <col min="15624" max="15624" width="11.140625" style="41" customWidth="1"/>
    <col min="15625" max="15873" width="9.140625" style="41"/>
    <col min="15874" max="15875" width="11" style="41" customWidth="1"/>
    <col min="15876" max="15876" width="11.140625" style="41" customWidth="1"/>
    <col min="15877" max="15877" width="12.42578125" style="41" customWidth="1"/>
    <col min="15878" max="15878" width="11.5703125" style="41" customWidth="1"/>
    <col min="15879" max="15879" width="12" style="41" customWidth="1"/>
    <col min="15880" max="15880" width="11.140625" style="41" customWidth="1"/>
    <col min="15881" max="16129" width="9.140625" style="41"/>
    <col min="16130" max="16131" width="11" style="41" customWidth="1"/>
    <col min="16132" max="16132" width="11.140625" style="41" customWidth="1"/>
    <col min="16133" max="16133" width="12.42578125" style="41" customWidth="1"/>
    <col min="16134" max="16134" width="11.5703125" style="41" customWidth="1"/>
    <col min="16135" max="16135" width="12" style="41" customWidth="1"/>
    <col min="16136" max="16136" width="11.140625" style="41" customWidth="1"/>
    <col min="16137" max="16384" width="9.140625" style="41"/>
  </cols>
  <sheetData>
    <row r="1" spans="1:5">
      <c r="A1" s="559" t="s">
        <v>207</v>
      </c>
      <c r="B1" s="426"/>
      <c r="C1" s="426"/>
      <c r="D1" s="560"/>
      <c r="E1" s="426"/>
    </row>
    <row r="2" spans="1:5" s="49" customFormat="1" ht="12">
      <c r="A2" s="561" t="s">
        <v>118</v>
      </c>
      <c r="B2" s="561"/>
      <c r="C2" s="561"/>
      <c r="D2" s="562"/>
      <c r="E2" s="561"/>
    </row>
    <row r="3" spans="1:5" s="434" customFormat="1" ht="38.25">
      <c r="A3" s="554" t="s">
        <v>0</v>
      </c>
      <c r="B3" s="583" t="s">
        <v>1</v>
      </c>
      <c r="C3" s="583" t="s">
        <v>119</v>
      </c>
      <c r="D3" s="583" t="s">
        <v>96</v>
      </c>
      <c r="E3" s="489" t="s">
        <v>120</v>
      </c>
    </row>
    <row r="4" spans="1:5" s="434" customFormat="1" ht="12.75">
      <c r="A4" s="532">
        <v>1972</v>
      </c>
      <c r="B4" s="586">
        <v>261720</v>
      </c>
      <c r="C4" s="587">
        <v>230120</v>
      </c>
      <c r="D4" s="587">
        <v>31600</v>
      </c>
      <c r="E4" s="588" t="s">
        <v>4</v>
      </c>
    </row>
    <row r="5" spans="1:5" s="434" customFormat="1" ht="12.75">
      <c r="A5" s="532">
        <v>1973</v>
      </c>
      <c r="B5" s="586">
        <v>384312</v>
      </c>
      <c r="C5" s="587">
        <v>341312</v>
      </c>
      <c r="D5" s="587">
        <v>43000</v>
      </c>
      <c r="E5" s="588" t="s">
        <v>4</v>
      </c>
    </row>
    <row r="6" spans="1:5" s="434" customFormat="1" ht="12.75">
      <c r="A6" s="532">
        <v>1974</v>
      </c>
      <c r="B6" s="586">
        <v>490717</v>
      </c>
      <c r="C6" s="587">
        <v>430186</v>
      </c>
      <c r="D6" s="587">
        <v>60531</v>
      </c>
      <c r="E6" s="588" t="s">
        <v>4</v>
      </c>
    </row>
    <row r="7" spans="1:5" s="434" customFormat="1" ht="12.75">
      <c r="A7" s="532">
        <v>1975</v>
      </c>
      <c r="B7" s="586">
        <v>690685</v>
      </c>
      <c r="C7" s="587">
        <v>598862</v>
      </c>
      <c r="D7" s="587">
        <v>91823</v>
      </c>
      <c r="E7" s="588" t="s">
        <v>4</v>
      </c>
    </row>
    <row r="8" spans="1:5" s="434" customFormat="1" ht="12.75">
      <c r="A8" s="532">
        <v>1976</v>
      </c>
      <c r="B8" s="586">
        <v>916954</v>
      </c>
      <c r="C8" s="587">
        <v>778069</v>
      </c>
      <c r="D8" s="587">
        <v>138885</v>
      </c>
      <c r="E8" s="588" t="s">
        <v>4</v>
      </c>
    </row>
    <row r="9" spans="1:5" s="434" customFormat="1" ht="12.75">
      <c r="A9" s="532">
        <v>1977</v>
      </c>
      <c r="B9" s="586">
        <v>1341986</v>
      </c>
      <c r="C9" s="587">
        <v>1118746</v>
      </c>
      <c r="D9" s="587">
        <v>223240</v>
      </c>
      <c r="E9" s="588" t="s">
        <v>4</v>
      </c>
    </row>
    <row r="10" spans="1:5" s="434" customFormat="1" ht="12.75">
      <c r="A10" s="532">
        <v>1978</v>
      </c>
      <c r="B10" s="586">
        <v>1703066</v>
      </c>
      <c r="C10" s="587">
        <v>1369066</v>
      </c>
      <c r="D10" s="587">
        <v>334000</v>
      </c>
      <c r="E10" s="588" t="s">
        <v>4</v>
      </c>
    </row>
    <row r="11" spans="1:5" s="434" customFormat="1" ht="12.75">
      <c r="A11" s="532">
        <v>1979</v>
      </c>
      <c r="B11" s="586">
        <v>2170062</v>
      </c>
      <c r="C11" s="587">
        <v>1723911</v>
      </c>
      <c r="D11" s="587">
        <v>446151</v>
      </c>
      <c r="E11" s="588" t="s">
        <v>4</v>
      </c>
    </row>
    <row r="12" spans="1:5" s="434" customFormat="1" ht="12.75">
      <c r="A12" s="532">
        <v>1980</v>
      </c>
      <c r="B12" s="586">
        <v>2818666</v>
      </c>
      <c r="C12" s="587">
        <v>2195605</v>
      </c>
      <c r="D12" s="587">
        <v>623061</v>
      </c>
      <c r="E12" s="588" t="s">
        <v>4</v>
      </c>
    </row>
    <row r="13" spans="1:5" s="434" customFormat="1" ht="12.75">
      <c r="A13" s="532">
        <v>1981</v>
      </c>
      <c r="B13" s="586">
        <v>3394511</v>
      </c>
      <c r="C13" s="587">
        <v>2612508</v>
      </c>
      <c r="D13" s="587">
        <v>782003</v>
      </c>
      <c r="E13" s="588" t="s">
        <v>4</v>
      </c>
    </row>
    <row r="14" spans="1:5" s="434" customFormat="1" ht="12.75">
      <c r="A14" s="532">
        <v>1982</v>
      </c>
      <c r="B14" s="586">
        <v>3865116</v>
      </c>
      <c r="C14" s="587">
        <v>2919368</v>
      </c>
      <c r="D14" s="587">
        <v>945748</v>
      </c>
      <c r="E14" s="588" t="s">
        <v>4</v>
      </c>
    </row>
    <row r="15" spans="1:5" s="434" customFormat="1" ht="12.75">
      <c r="A15" s="532">
        <v>1983</v>
      </c>
      <c r="B15" s="586">
        <v>4379837</v>
      </c>
      <c r="C15" s="587">
        <v>3515555</v>
      </c>
      <c r="D15" s="587">
        <v>864282</v>
      </c>
      <c r="E15" s="588" t="s">
        <v>4</v>
      </c>
    </row>
    <row r="16" spans="1:5" s="434" customFormat="1" ht="12.75">
      <c r="A16" s="532">
        <v>1984</v>
      </c>
      <c r="B16" s="586">
        <v>4727562</v>
      </c>
      <c r="C16" s="587">
        <v>4306571</v>
      </c>
      <c r="D16" s="587">
        <v>420991</v>
      </c>
      <c r="E16" s="588" t="s">
        <v>4</v>
      </c>
    </row>
    <row r="17" spans="1:6" s="434" customFormat="1" ht="12.75">
      <c r="A17" s="532">
        <v>1985</v>
      </c>
      <c r="B17" s="586">
        <v>5113860</v>
      </c>
      <c r="C17" s="587">
        <v>4651865</v>
      </c>
      <c r="D17" s="587">
        <v>461995</v>
      </c>
      <c r="E17" s="588" t="s">
        <v>4</v>
      </c>
    </row>
    <row r="18" spans="1:6" s="434" customFormat="1" ht="12.75">
      <c r="A18" s="532">
        <v>1986</v>
      </c>
      <c r="B18" s="586">
        <v>5624846</v>
      </c>
      <c r="C18" s="587">
        <v>5236680</v>
      </c>
      <c r="D18" s="587">
        <v>388166</v>
      </c>
      <c r="E18" s="588" t="s">
        <v>4</v>
      </c>
    </row>
    <row r="19" spans="1:6" s="434" customFormat="1" ht="12.75">
      <c r="A19" s="532">
        <v>1987</v>
      </c>
      <c r="B19" s="586">
        <v>6095822</v>
      </c>
      <c r="C19" s="587">
        <v>5647689</v>
      </c>
      <c r="D19" s="587">
        <v>448133</v>
      </c>
      <c r="E19" s="588" t="s">
        <v>4</v>
      </c>
    </row>
    <row r="20" spans="1:6" s="434" customFormat="1" ht="12.75">
      <c r="A20" s="532">
        <v>1988</v>
      </c>
      <c r="B20" s="586">
        <v>6627781</v>
      </c>
      <c r="C20" s="587">
        <v>6104743</v>
      </c>
      <c r="D20" s="587">
        <v>523038</v>
      </c>
      <c r="E20" s="588" t="s">
        <v>4</v>
      </c>
    </row>
    <row r="21" spans="1:6" s="434" customFormat="1" ht="12.75">
      <c r="A21" s="532">
        <v>1989</v>
      </c>
      <c r="B21" s="586">
        <v>7004133</v>
      </c>
      <c r="C21" s="587">
        <v>6469465</v>
      </c>
      <c r="D21" s="587">
        <v>534668</v>
      </c>
      <c r="E21" s="588" t="s">
        <v>4</v>
      </c>
    </row>
    <row r="22" spans="1:6" s="434" customFormat="1" ht="12.75">
      <c r="A22" s="532">
        <v>1990</v>
      </c>
      <c r="B22" s="586">
        <v>7838701</v>
      </c>
      <c r="C22" s="587">
        <v>7344701</v>
      </c>
      <c r="D22" s="587">
        <v>494000</v>
      </c>
      <c r="E22" s="588" t="s">
        <v>4</v>
      </c>
    </row>
    <row r="23" spans="1:6" s="434" customFormat="1" ht="12.75">
      <c r="A23" s="532">
        <v>1991</v>
      </c>
      <c r="B23" s="586">
        <v>7937613</v>
      </c>
      <c r="C23" s="587">
        <v>7302613</v>
      </c>
      <c r="D23" s="587">
        <v>635000</v>
      </c>
      <c r="E23" s="588" t="s">
        <v>4</v>
      </c>
    </row>
    <row r="24" spans="1:6" s="434" customFormat="1" ht="12.75">
      <c r="A24" s="532">
        <v>1992</v>
      </c>
      <c r="B24" s="586">
        <v>8308887</v>
      </c>
      <c r="C24" s="587">
        <v>7577887</v>
      </c>
      <c r="D24" s="587">
        <v>731000</v>
      </c>
      <c r="E24" s="588" t="s">
        <v>4</v>
      </c>
    </row>
    <row r="25" spans="1:6" s="434" customFormat="1" ht="12.75">
      <c r="A25" s="532">
        <v>1993</v>
      </c>
      <c r="B25" s="586">
        <v>9102720</v>
      </c>
      <c r="C25" s="587">
        <v>7990105</v>
      </c>
      <c r="D25" s="587">
        <v>1112615</v>
      </c>
      <c r="E25" s="588" t="s">
        <v>4</v>
      </c>
    </row>
    <row r="26" spans="1:6" s="434" customFormat="1" ht="12.75">
      <c r="A26" s="532">
        <v>1994</v>
      </c>
      <c r="B26" s="586">
        <v>9901151</v>
      </c>
      <c r="C26" s="587">
        <v>8376485</v>
      </c>
      <c r="D26" s="587">
        <v>1524666</v>
      </c>
      <c r="E26" s="588" t="s">
        <v>4</v>
      </c>
    </row>
    <row r="27" spans="1:6" s="434" customFormat="1" ht="12.75">
      <c r="A27" s="532">
        <v>1995</v>
      </c>
      <c r="B27" s="586">
        <v>10450165</v>
      </c>
      <c r="C27" s="587">
        <v>9211165</v>
      </c>
      <c r="D27" s="587">
        <v>1239000</v>
      </c>
      <c r="E27" s="588" t="s">
        <v>4</v>
      </c>
    </row>
    <row r="28" spans="1:6" s="434" customFormat="1" ht="12.75">
      <c r="A28" s="532">
        <v>1996</v>
      </c>
      <c r="B28" s="586">
        <v>11841883</v>
      </c>
      <c r="C28" s="587">
        <v>10913883</v>
      </c>
      <c r="D28" s="587">
        <v>928000</v>
      </c>
      <c r="E28" s="588" t="s">
        <v>4</v>
      </c>
    </row>
    <row r="29" spans="1:6" s="434" customFormat="1" ht="12.75">
      <c r="A29" s="532">
        <v>1997</v>
      </c>
      <c r="B29" s="586">
        <v>12755109</v>
      </c>
      <c r="C29" s="587">
        <v>12318109</v>
      </c>
      <c r="D29" s="587">
        <v>437000</v>
      </c>
      <c r="E29" s="588" t="s">
        <v>4</v>
      </c>
    </row>
    <row r="30" spans="1:6" s="434" customFormat="1" ht="12.75">
      <c r="A30" s="532">
        <v>1998</v>
      </c>
      <c r="B30" s="586">
        <v>16104368</v>
      </c>
      <c r="C30" s="587">
        <v>15273396</v>
      </c>
      <c r="D30" s="587">
        <v>830972</v>
      </c>
      <c r="E30" s="588" t="s">
        <v>4</v>
      </c>
      <c r="F30" s="589"/>
    </row>
    <row r="31" spans="1:6" s="434" customFormat="1" ht="12.75">
      <c r="A31" s="532">
        <v>1999</v>
      </c>
      <c r="B31" s="586">
        <v>17507862</v>
      </c>
      <c r="C31" s="587">
        <v>16558474</v>
      </c>
      <c r="D31" s="587">
        <v>949388</v>
      </c>
      <c r="E31" s="588" t="s">
        <v>4</v>
      </c>
      <c r="F31" s="589"/>
    </row>
    <row r="32" spans="1:6" s="434" customFormat="1" ht="12.75">
      <c r="A32" s="532">
        <v>2000</v>
      </c>
      <c r="B32" s="586">
        <v>19128387</v>
      </c>
      <c r="C32" s="587">
        <v>18193147</v>
      </c>
      <c r="D32" s="587">
        <v>935240</v>
      </c>
      <c r="E32" s="588" t="s">
        <v>4</v>
      </c>
      <c r="F32" s="589"/>
    </row>
    <row r="33" spans="1:6" s="434" customFormat="1" ht="12.75">
      <c r="A33" s="532">
        <v>2001</v>
      </c>
      <c r="B33" s="586">
        <v>20648661</v>
      </c>
      <c r="C33" s="587"/>
      <c r="D33" s="587">
        <v>1210501</v>
      </c>
      <c r="E33" s="590">
        <v>153796</v>
      </c>
      <c r="F33" s="589"/>
    </row>
    <row r="34" spans="1:6" s="434" customFormat="1" ht="12.75">
      <c r="A34" s="532">
        <v>2002</v>
      </c>
      <c r="B34" s="586">
        <v>22398853</v>
      </c>
      <c r="C34" s="587">
        <v>21040025</v>
      </c>
      <c r="D34" s="587">
        <v>986188</v>
      </c>
      <c r="E34" s="590">
        <v>372640</v>
      </c>
      <c r="F34" s="589"/>
    </row>
    <row r="35" spans="1:6" s="434" customFormat="1" ht="12.75">
      <c r="A35" s="532">
        <v>2003</v>
      </c>
      <c r="B35" s="586">
        <v>23289993</v>
      </c>
      <c r="C35" s="587">
        <v>22548587</v>
      </c>
      <c r="D35" s="587">
        <v>562962</v>
      </c>
      <c r="E35" s="590">
        <v>178444</v>
      </c>
      <c r="F35" s="589"/>
    </row>
    <row r="36" spans="1:6" s="434" customFormat="1" ht="12.75">
      <c r="A36" s="532">
        <v>2004</v>
      </c>
      <c r="B36" s="586">
        <v>24365798</v>
      </c>
      <c r="C36" s="587">
        <v>23764743</v>
      </c>
      <c r="D36" s="587">
        <v>378233</v>
      </c>
      <c r="E36" s="590">
        <v>222822</v>
      </c>
      <c r="F36" s="589"/>
    </row>
    <row r="37" spans="1:6" s="434" customFormat="1" ht="12.75">
      <c r="A37" s="532">
        <v>2005</v>
      </c>
      <c r="B37" s="591">
        <v>25423862</v>
      </c>
      <c r="C37" s="587">
        <v>25275162</v>
      </c>
      <c r="D37" s="587">
        <v>148561</v>
      </c>
      <c r="E37" s="590">
        <v>139</v>
      </c>
      <c r="F37" s="589"/>
    </row>
    <row r="38" spans="1:6" s="434" customFormat="1" ht="12.75">
      <c r="A38" s="532">
        <v>2006</v>
      </c>
      <c r="B38" s="591">
        <v>29337790</v>
      </c>
      <c r="C38" s="587">
        <v>28456454</v>
      </c>
      <c r="D38" s="587">
        <v>45965</v>
      </c>
      <c r="E38" s="590">
        <v>835371</v>
      </c>
      <c r="F38" s="589"/>
    </row>
    <row r="39" spans="1:6" s="434" customFormat="1" ht="12.75">
      <c r="A39" s="532">
        <v>2007</v>
      </c>
      <c r="B39" s="591">
        <v>34957089</v>
      </c>
      <c r="C39" s="587">
        <v>34103095</v>
      </c>
      <c r="D39" s="587">
        <v>39378</v>
      </c>
      <c r="E39" s="590">
        <v>814616</v>
      </c>
      <c r="F39" s="589"/>
    </row>
    <row r="40" spans="1:6" s="434" customFormat="1" ht="12.75">
      <c r="A40" s="532">
        <v>2008</v>
      </c>
      <c r="B40" s="591">
        <v>34452127</v>
      </c>
      <c r="C40" s="587">
        <v>34450692</v>
      </c>
      <c r="D40" s="587">
        <v>1435</v>
      </c>
      <c r="E40" s="590">
        <v>0</v>
      </c>
      <c r="F40" s="589"/>
    </row>
    <row r="41" spans="1:6" s="434" customFormat="1" ht="12.75">
      <c r="A41" s="532">
        <v>2009</v>
      </c>
      <c r="B41" s="591">
        <v>39402024</v>
      </c>
      <c r="C41" s="587">
        <v>39219090</v>
      </c>
      <c r="D41" s="587">
        <v>0</v>
      </c>
      <c r="E41" s="590">
        <v>182934</v>
      </c>
      <c r="F41" s="589"/>
    </row>
    <row r="42" spans="1:6" s="434" customFormat="1" ht="12.75">
      <c r="A42" s="532">
        <v>2010</v>
      </c>
      <c r="B42" s="586">
        <v>41858783</v>
      </c>
      <c r="C42" s="587">
        <v>41712189</v>
      </c>
      <c r="D42" s="587">
        <v>0</v>
      </c>
      <c r="E42" s="590">
        <v>146594</v>
      </c>
      <c r="F42" s="589"/>
    </row>
    <row r="43" spans="1:6" s="592" customFormat="1" ht="12.75">
      <c r="A43" s="710" t="s">
        <v>121</v>
      </c>
      <c r="B43" s="711"/>
      <c r="C43" s="711"/>
      <c r="D43" s="711"/>
      <c r="E43" s="712"/>
    </row>
    <row r="44" spans="1:6" s="31" customFormat="1" ht="12.75">
      <c r="A44" s="206"/>
      <c r="B44" s="593">
        <f>B42/B4*100-100</f>
        <v>15893.727265780222</v>
      </c>
      <c r="C44" s="593">
        <f>C42/C4*100-100</f>
        <v>18026.277159742742</v>
      </c>
      <c r="D44" s="593" t="s">
        <v>4</v>
      </c>
      <c r="E44" s="594" t="s">
        <v>4</v>
      </c>
    </row>
    <row r="45" spans="1:6">
      <c r="A45" s="563" t="s">
        <v>203</v>
      </c>
      <c r="B45" s="564"/>
      <c r="C45" s="565"/>
      <c r="D45" s="564"/>
      <c r="E45" s="564"/>
    </row>
    <row r="46" spans="1:6">
      <c r="A46" s="427" t="s">
        <v>122</v>
      </c>
      <c r="B46" s="564"/>
      <c r="C46" s="564"/>
      <c r="D46" s="564"/>
      <c r="E46" s="564"/>
    </row>
    <row r="47" spans="1:6">
      <c r="A47" s="563" t="s">
        <v>350</v>
      </c>
      <c r="B47" s="564"/>
      <c r="C47" s="564"/>
      <c r="D47" s="564"/>
      <c r="E47" s="564"/>
    </row>
    <row r="48" spans="1:6">
      <c r="A48" s="563" t="s">
        <v>386</v>
      </c>
      <c r="B48" s="564"/>
      <c r="C48" s="564"/>
      <c r="D48" s="564"/>
      <c r="E48" s="564"/>
    </row>
    <row r="49" spans="1:7">
      <c r="A49" s="563" t="s">
        <v>351</v>
      </c>
      <c r="B49" s="564"/>
      <c r="C49" s="564"/>
      <c r="D49" s="564"/>
      <c r="E49" s="564"/>
    </row>
    <row r="51" spans="1:7">
      <c r="A51" s="76" t="s">
        <v>208</v>
      </c>
      <c r="B51" s="418"/>
      <c r="C51" s="418"/>
      <c r="D51" s="566"/>
      <c r="E51" s="418"/>
    </row>
    <row r="52" spans="1:7" s="42" customFormat="1" ht="12">
      <c r="A52" s="319" t="s">
        <v>118</v>
      </c>
      <c r="B52" s="421"/>
      <c r="C52" s="421"/>
      <c r="D52" s="421"/>
      <c r="E52" s="421"/>
    </row>
    <row r="53" spans="1:7" s="434" customFormat="1" ht="30.75" customHeight="1">
      <c r="A53" s="554" t="s">
        <v>0</v>
      </c>
      <c r="B53" s="198" t="s">
        <v>1</v>
      </c>
      <c r="C53" s="198" t="s">
        <v>119</v>
      </c>
      <c r="D53" s="198" t="s">
        <v>96</v>
      </c>
      <c r="E53" s="595" t="s">
        <v>352</v>
      </c>
    </row>
    <row r="54" spans="1:7" s="434" customFormat="1" ht="13.5" customHeight="1">
      <c r="A54" s="596">
        <v>1972</v>
      </c>
      <c r="B54" s="633">
        <v>223314</v>
      </c>
      <c r="C54" s="430">
        <v>198741</v>
      </c>
      <c r="D54" s="430">
        <v>24573</v>
      </c>
      <c r="E54" s="597">
        <v>0</v>
      </c>
      <c r="F54" s="589"/>
      <c r="G54" s="589"/>
    </row>
    <row r="55" spans="1:7" s="434" customFormat="1" ht="13.5" customHeight="1">
      <c r="A55" s="596">
        <v>1973</v>
      </c>
      <c r="B55" s="633">
        <v>336242</v>
      </c>
      <c r="C55" s="430">
        <v>299242</v>
      </c>
      <c r="D55" s="430">
        <v>37000</v>
      </c>
      <c r="E55" s="597">
        <v>0</v>
      </c>
      <c r="F55" s="589"/>
      <c r="G55" s="589"/>
    </row>
    <row r="56" spans="1:7" s="434" customFormat="1" ht="13.5" customHeight="1">
      <c r="A56" s="596">
        <v>1974</v>
      </c>
      <c r="B56" s="633">
        <v>428537</v>
      </c>
      <c r="C56" s="430">
        <v>377537</v>
      </c>
      <c r="D56" s="430">
        <v>51000</v>
      </c>
      <c r="E56" s="597">
        <v>0</v>
      </c>
      <c r="F56" s="589"/>
      <c r="G56" s="589"/>
    </row>
    <row r="57" spans="1:7" s="434" customFormat="1" ht="13.5" customHeight="1">
      <c r="A57" s="596">
        <v>1975</v>
      </c>
      <c r="B57" s="633">
        <v>629350</v>
      </c>
      <c r="C57" s="430">
        <v>540281</v>
      </c>
      <c r="D57" s="430">
        <v>89069</v>
      </c>
      <c r="E57" s="597">
        <v>0</v>
      </c>
      <c r="F57" s="589"/>
      <c r="G57" s="589"/>
    </row>
    <row r="58" spans="1:7" s="434" customFormat="1" ht="13.5" customHeight="1">
      <c r="A58" s="596">
        <v>1976</v>
      </c>
      <c r="B58" s="633">
        <v>845072</v>
      </c>
      <c r="C58" s="430">
        <v>710324</v>
      </c>
      <c r="D58" s="430">
        <v>134748</v>
      </c>
      <c r="E58" s="597">
        <v>0</v>
      </c>
      <c r="F58" s="589"/>
      <c r="G58" s="589"/>
    </row>
    <row r="59" spans="1:7" s="434" customFormat="1" ht="13.5" customHeight="1">
      <c r="A59" s="596">
        <v>1977</v>
      </c>
      <c r="B59" s="633">
        <v>1219023</v>
      </c>
      <c r="C59" s="430">
        <v>1029651</v>
      </c>
      <c r="D59" s="430">
        <v>189372</v>
      </c>
      <c r="E59" s="597">
        <v>0</v>
      </c>
      <c r="F59" s="589"/>
      <c r="G59" s="589"/>
    </row>
    <row r="60" spans="1:7" s="434" customFormat="1" ht="13.5" customHeight="1">
      <c r="A60" s="596">
        <v>1978</v>
      </c>
      <c r="B60" s="633">
        <v>1377251</v>
      </c>
      <c r="C60" s="430">
        <v>1121522</v>
      </c>
      <c r="D60" s="430">
        <v>255729</v>
      </c>
      <c r="E60" s="597">
        <v>0</v>
      </c>
      <c r="F60" s="589"/>
      <c r="G60" s="589"/>
    </row>
    <row r="61" spans="1:7" s="434" customFormat="1" ht="13.5" customHeight="1">
      <c r="A61" s="596">
        <v>1979</v>
      </c>
      <c r="B61" s="633">
        <v>1878240</v>
      </c>
      <c r="C61" s="430">
        <v>1499011</v>
      </c>
      <c r="D61" s="430">
        <v>379229</v>
      </c>
      <c r="E61" s="597">
        <v>0</v>
      </c>
      <c r="F61" s="589"/>
      <c r="G61" s="589"/>
    </row>
    <row r="62" spans="1:7" s="434" customFormat="1" ht="13.5" customHeight="1">
      <c r="A62" s="596">
        <v>1980</v>
      </c>
      <c r="B62" s="633">
        <v>2376367</v>
      </c>
      <c r="C62" s="430">
        <v>1846765</v>
      </c>
      <c r="D62" s="430">
        <v>529602</v>
      </c>
      <c r="E62" s="597">
        <v>0</v>
      </c>
      <c r="F62" s="589"/>
      <c r="G62" s="589"/>
    </row>
    <row r="63" spans="1:7" s="434" customFormat="1" ht="13.5" customHeight="1">
      <c r="A63" s="596">
        <v>1981</v>
      </c>
      <c r="B63" s="633">
        <v>2870532</v>
      </c>
      <c r="C63" s="430">
        <v>2205829</v>
      </c>
      <c r="D63" s="430">
        <v>664703</v>
      </c>
      <c r="E63" s="597">
        <v>0</v>
      </c>
      <c r="F63" s="589"/>
      <c r="G63" s="589"/>
    </row>
    <row r="64" spans="1:7" s="434" customFormat="1" ht="13.5" customHeight="1">
      <c r="A64" s="596">
        <v>1982</v>
      </c>
      <c r="B64" s="633">
        <v>3426085</v>
      </c>
      <c r="C64" s="430">
        <v>2557424</v>
      </c>
      <c r="D64" s="430">
        <v>868661</v>
      </c>
      <c r="E64" s="597">
        <v>0</v>
      </c>
      <c r="F64" s="589"/>
      <c r="G64" s="589"/>
    </row>
    <row r="65" spans="1:7" s="434" customFormat="1" ht="13.5" customHeight="1">
      <c r="A65" s="596">
        <v>1983</v>
      </c>
      <c r="B65" s="633">
        <v>3807402</v>
      </c>
      <c r="C65" s="430">
        <v>2848166</v>
      </c>
      <c r="D65" s="430">
        <v>959236</v>
      </c>
      <c r="E65" s="597">
        <v>0</v>
      </c>
      <c r="F65" s="589"/>
      <c r="G65" s="589"/>
    </row>
    <row r="66" spans="1:7" s="434" customFormat="1" ht="13.5" customHeight="1">
      <c r="A66" s="596">
        <v>1984</v>
      </c>
      <c r="B66" s="633">
        <v>4148898</v>
      </c>
      <c r="C66" s="430">
        <v>3065922</v>
      </c>
      <c r="D66" s="430">
        <v>1082976</v>
      </c>
      <c r="E66" s="597">
        <v>0</v>
      </c>
      <c r="F66" s="589"/>
      <c r="G66" s="589"/>
    </row>
    <row r="67" spans="1:7" s="434" customFormat="1" ht="13.5" customHeight="1">
      <c r="A67" s="596">
        <v>1985</v>
      </c>
      <c r="B67" s="633">
        <v>4523421</v>
      </c>
      <c r="C67" s="430">
        <v>3348037</v>
      </c>
      <c r="D67" s="430">
        <v>1175384</v>
      </c>
      <c r="E67" s="597">
        <v>0</v>
      </c>
      <c r="F67" s="589"/>
      <c r="G67" s="589"/>
    </row>
    <row r="68" spans="1:7" s="434" customFormat="1" ht="13.5" customHeight="1">
      <c r="A68" s="596">
        <v>1986</v>
      </c>
      <c r="B68" s="633">
        <v>5490985</v>
      </c>
      <c r="C68" s="430">
        <v>4139064</v>
      </c>
      <c r="D68" s="430">
        <v>1351921</v>
      </c>
      <c r="E68" s="597">
        <v>0</v>
      </c>
      <c r="F68" s="589"/>
      <c r="G68" s="589"/>
    </row>
    <row r="69" spans="1:7" s="434" customFormat="1" ht="13.5" customHeight="1">
      <c r="A69" s="596">
        <v>1987</v>
      </c>
      <c r="B69" s="633">
        <v>5950056</v>
      </c>
      <c r="C69" s="430">
        <v>4492728</v>
      </c>
      <c r="D69" s="430">
        <v>1457328</v>
      </c>
      <c r="E69" s="597">
        <v>0</v>
      </c>
      <c r="F69" s="589"/>
      <c r="G69" s="589"/>
    </row>
    <row r="70" spans="1:7" s="434" customFormat="1" ht="13.5" customHeight="1">
      <c r="A70" s="596">
        <v>1988</v>
      </c>
      <c r="B70" s="633">
        <v>6464509</v>
      </c>
      <c r="C70" s="430">
        <v>4863535</v>
      </c>
      <c r="D70" s="430">
        <v>1600974</v>
      </c>
      <c r="E70" s="597">
        <v>0</v>
      </c>
      <c r="F70" s="589"/>
      <c r="G70" s="589"/>
    </row>
    <row r="71" spans="1:7" s="434" customFormat="1" ht="13.5" customHeight="1">
      <c r="A71" s="596">
        <v>1989</v>
      </c>
      <c r="B71" s="633">
        <v>6830833</v>
      </c>
      <c r="C71" s="430">
        <v>5096929</v>
      </c>
      <c r="D71" s="430">
        <v>1733904</v>
      </c>
      <c r="E71" s="597">
        <v>0</v>
      </c>
      <c r="F71" s="589"/>
      <c r="G71" s="589"/>
    </row>
    <row r="72" spans="1:7" s="434" customFormat="1" ht="13.5" customHeight="1">
      <c r="A72" s="596">
        <v>1990</v>
      </c>
      <c r="B72" s="633">
        <v>6605690</v>
      </c>
      <c r="C72" s="430">
        <v>4670690</v>
      </c>
      <c r="D72" s="430">
        <v>1935000</v>
      </c>
      <c r="E72" s="597">
        <v>0</v>
      </c>
      <c r="F72" s="589"/>
      <c r="G72" s="589"/>
    </row>
    <row r="73" spans="1:7" s="434" customFormat="1" ht="13.5" customHeight="1">
      <c r="A73" s="596">
        <v>1991</v>
      </c>
      <c r="B73" s="633">
        <v>6724047</v>
      </c>
      <c r="C73" s="430">
        <v>4636047</v>
      </c>
      <c r="D73" s="430">
        <v>2088000</v>
      </c>
      <c r="E73" s="597">
        <v>0</v>
      </c>
      <c r="F73" s="589"/>
      <c r="G73" s="589"/>
    </row>
    <row r="74" spans="1:7" s="434" customFormat="1" ht="13.5" customHeight="1">
      <c r="A74" s="596">
        <v>1992</v>
      </c>
      <c r="B74" s="633">
        <v>7079949</v>
      </c>
      <c r="C74" s="430">
        <v>4881949</v>
      </c>
      <c r="D74" s="430">
        <v>2198000</v>
      </c>
      <c r="E74" s="597">
        <v>0</v>
      </c>
      <c r="F74" s="589"/>
      <c r="G74" s="589"/>
    </row>
    <row r="75" spans="1:7" s="434" customFormat="1" ht="13.5" customHeight="1">
      <c r="A75" s="596">
        <v>1993</v>
      </c>
      <c r="B75" s="633">
        <v>7787185</v>
      </c>
      <c r="C75" s="430">
        <v>5462137</v>
      </c>
      <c r="D75" s="430">
        <v>2325048</v>
      </c>
      <c r="E75" s="597">
        <v>0</v>
      </c>
      <c r="F75" s="589"/>
      <c r="G75" s="589"/>
    </row>
    <row r="76" spans="1:7" s="434" customFormat="1" ht="13.5" customHeight="1">
      <c r="A76" s="596">
        <v>1994</v>
      </c>
      <c r="B76" s="633">
        <v>8351385</v>
      </c>
      <c r="C76" s="430">
        <v>5906447</v>
      </c>
      <c r="D76" s="430">
        <v>2444938</v>
      </c>
      <c r="E76" s="597">
        <v>0</v>
      </c>
      <c r="F76" s="589"/>
      <c r="G76" s="589"/>
    </row>
    <row r="77" spans="1:7" s="434" customFormat="1" ht="13.5" customHeight="1">
      <c r="A77" s="596">
        <v>1995</v>
      </c>
      <c r="B77" s="633">
        <v>9074210</v>
      </c>
      <c r="C77" s="430">
        <v>6212210</v>
      </c>
      <c r="D77" s="430">
        <v>2862000</v>
      </c>
      <c r="E77" s="597">
        <v>0</v>
      </c>
      <c r="F77" s="589"/>
      <c r="G77" s="589"/>
    </row>
    <row r="78" spans="1:7" s="434" customFormat="1" ht="13.5" customHeight="1">
      <c r="A78" s="596">
        <v>1996</v>
      </c>
      <c r="B78" s="633">
        <v>10346470</v>
      </c>
      <c r="C78" s="430">
        <v>7201470</v>
      </c>
      <c r="D78" s="430">
        <v>3145000</v>
      </c>
      <c r="E78" s="597">
        <v>0</v>
      </c>
      <c r="F78" s="589"/>
      <c r="G78" s="589"/>
    </row>
    <row r="79" spans="1:7" s="434" customFormat="1" ht="13.5" customHeight="1">
      <c r="A79" s="596">
        <v>1997</v>
      </c>
      <c r="B79" s="633">
        <v>10883760</v>
      </c>
      <c r="C79" s="430">
        <v>7462760</v>
      </c>
      <c r="D79" s="430">
        <v>3421000</v>
      </c>
      <c r="E79" s="597">
        <v>0</v>
      </c>
      <c r="F79" s="589"/>
      <c r="G79" s="589"/>
    </row>
    <row r="80" spans="1:7" s="434" customFormat="1" ht="13.5" customHeight="1">
      <c r="A80" s="596">
        <v>1998</v>
      </c>
      <c r="B80" s="383">
        <v>16104368</v>
      </c>
      <c r="C80" s="430">
        <v>10810768</v>
      </c>
      <c r="D80" s="430">
        <v>4181580</v>
      </c>
      <c r="E80" s="597">
        <v>1112020</v>
      </c>
      <c r="F80" s="589"/>
      <c r="G80" s="589"/>
    </row>
    <row r="81" spans="1:7" s="434" customFormat="1" ht="13.5" customHeight="1">
      <c r="A81" s="596">
        <v>1999</v>
      </c>
      <c r="B81" s="383">
        <v>17507862</v>
      </c>
      <c r="C81" s="430">
        <v>11515152</v>
      </c>
      <c r="D81" s="430">
        <v>4741220</v>
      </c>
      <c r="E81" s="597">
        <v>1251490</v>
      </c>
      <c r="F81" s="589"/>
      <c r="G81" s="589"/>
    </row>
    <row r="82" spans="1:7" s="434" customFormat="1" ht="13.5" customHeight="1">
      <c r="A82" s="596">
        <v>2000</v>
      </c>
      <c r="B82" s="383">
        <v>19128380</v>
      </c>
      <c r="C82" s="430">
        <v>12158360</v>
      </c>
      <c r="D82" s="430">
        <v>5442130</v>
      </c>
      <c r="E82" s="597">
        <v>1527890</v>
      </c>
      <c r="F82" s="589"/>
      <c r="G82" s="589"/>
    </row>
    <row r="83" spans="1:7" s="434" customFormat="1" ht="13.5" customHeight="1">
      <c r="A83" s="596">
        <v>2001</v>
      </c>
      <c r="B83" s="633">
        <v>20648660</v>
      </c>
      <c r="C83" s="430">
        <v>12963260</v>
      </c>
      <c r="D83" s="430">
        <v>5983830</v>
      </c>
      <c r="E83" s="597">
        <v>1701570</v>
      </c>
      <c r="F83" s="589"/>
      <c r="G83" s="589"/>
    </row>
    <row r="84" spans="1:7" s="434" customFormat="1" ht="13.5" customHeight="1">
      <c r="A84" s="596">
        <v>2002</v>
      </c>
      <c r="B84" s="633">
        <v>22398850</v>
      </c>
      <c r="C84" s="430">
        <v>14178270</v>
      </c>
      <c r="D84" s="430">
        <v>6295720</v>
      </c>
      <c r="E84" s="597">
        <v>1924860</v>
      </c>
      <c r="F84" s="589"/>
      <c r="G84" s="589"/>
    </row>
    <row r="85" spans="1:7" s="434" customFormat="1" ht="13.5" customHeight="1">
      <c r="A85" s="596">
        <v>2003</v>
      </c>
      <c r="B85" s="383">
        <v>23289990</v>
      </c>
      <c r="C85" s="430">
        <v>14924760</v>
      </c>
      <c r="D85" s="430">
        <v>6506630</v>
      </c>
      <c r="E85" s="597">
        <v>1858600</v>
      </c>
      <c r="F85" s="589"/>
      <c r="G85" s="589"/>
    </row>
    <row r="86" spans="1:7" s="434" customFormat="1" ht="13.5" customHeight="1">
      <c r="A86" s="596">
        <v>2004</v>
      </c>
      <c r="B86" s="633">
        <v>24365800</v>
      </c>
      <c r="C86" s="430">
        <v>15620760</v>
      </c>
      <c r="D86" s="430">
        <v>6569450</v>
      </c>
      <c r="E86" s="597">
        <v>2175590</v>
      </c>
      <c r="F86" s="589"/>
      <c r="G86" s="589"/>
    </row>
    <row r="87" spans="1:7" s="434" customFormat="1" ht="13.5" customHeight="1">
      <c r="A87" s="596">
        <v>2005</v>
      </c>
      <c r="B87" s="634">
        <v>25423862</v>
      </c>
      <c r="C87" s="430">
        <v>16158411</v>
      </c>
      <c r="D87" s="430">
        <v>6849131</v>
      </c>
      <c r="E87" s="597">
        <v>2416320</v>
      </c>
      <c r="F87" s="589"/>
      <c r="G87" s="589"/>
    </row>
    <row r="88" spans="1:7" s="434" customFormat="1" ht="13.5" customHeight="1">
      <c r="A88" s="596">
        <v>2006</v>
      </c>
      <c r="B88" s="634">
        <v>27323017</v>
      </c>
      <c r="C88" s="430">
        <v>17376073</v>
      </c>
      <c r="D88" s="430">
        <v>7091412</v>
      </c>
      <c r="E88" s="597">
        <v>2855532</v>
      </c>
      <c r="F88" s="589"/>
      <c r="G88" s="589"/>
    </row>
    <row r="89" spans="1:7" s="434" customFormat="1" ht="13.5" customHeight="1">
      <c r="A89" s="596">
        <v>2007</v>
      </c>
      <c r="B89" s="634">
        <v>29342214</v>
      </c>
      <c r="C89" s="430">
        <v>18577267</v>
      </c>
      <c r="D89" s="430">
        <v>7528700</v>
      </c>
      <c r="E89" s="597">
        <v>3236247</v>
      </c>
      <c r="F89" s="589"/>
      <c r="G89" s="589"/>
    </row>
    <row r="90" spans="1:7" s="434" customFormat="1" ht="13.5" customHeight="1">
      <c r="A90" s="596">
        <v>2008</v>
      </c>
      <c r="B90" s="634">
        <v>31480854</v>
      </c>
      <c r="C90" s="430">
        <v>19803499</v>
      </c>
      <c r="D90" s="430">
        <v>7881926</v>
      </c>
      <c r="E90" s="597">
        <v>3795429</v>
      </c>
      <c r="F90" s="589"/>
      <c r="G90" s="589"/>
    </row>
    <row r="91" spans="1:7" s="434" customFormat="1" ht="13.5" customHeight="1">
      <c r="A91" s="596">
        <v>2009</v>
      </c>
      <c r="B91" s="634">
        <v>34716166</v>
      </c>
      <c r="C91" s="430">
        <v>22062262</v>
      </c>
      <c r="D91" s="430">
        <v>8474342</v>
      </c>
      <c r="E91" s="597">
        <v>4179562</v>
      </c>
      <c r="F91" s="589"/>
      <c r="G91" s="589"/>
    </row>
    <row r="92" spans="1:7" s="434" customFormat="1" ht="13.5" customHeight="1">
      <c r="A92" s="596">
        <v>2010</v>
      </c>
      <c r="B92" s="633">
        <v>39173140</v>
      </c>
      <c r="C92" s="430">
        <v>24850010</v>
      </c>
      <c r="D92" s="430">
        <v>9081380</v>
      </c>
      <c r="E92" s="597">
        <v>5241750</v>
      </c>
      <c r="F92" s="589"/>
      <c r="G92" s="589"/>
    </row>
    <row r="93" spans="1:7" s="434" customFormat="1" ht="13.5" customHeight="1">
      <c r="A93" s="710" t="s">
        <v>121</v>
      </c>
      <c r="B93" s="711"/>
      <c r="C93" s="711"/>
      <c r="D93" s="711"/>
      <c r="E93" s="712"/>
    </row>
    <row r="94" spans="1:7" s="434" customFormat="1" ht="12.75">
      <c r="A94" s="206"/>
      <c r="B94" s="207">
        <f>B92/B54*100-100</f>
        <v>17441.730478160796</v>
      </c>
      <c r="C94" s="207">
        <f t="shared" ref="C94" si="0">C92/C54*100-100</f>
        <v>12403.715891537227</v>
      </c>
      <c r="D94" s="207">
        <f>D92/D54*100-100</f>
        <v>36856.741138648104</v>
      </c>
      <c r="E94" s="598" t="s">
        <v>4</v>
      </c>
    </row>
    <row r="95" spans="1:7" s="439" customFormat="1" ht="30" customHeight="1">
      <c r="A95" s="762" t="s">
        <v>353</v>
      </c>
      <c r="B95" s="762"/>
      <c r="C95" s="762"/>
      <c r="D95" s="762"/>
      <c r="E95" s="762"/>
      <c r="F95" s="762"/>
      <c r="G95" s="762"/>
    </row>
    <row r="96" spans="1:7">
      <c r="A96" s="567" t="s">
        <v>123</v>
      </c>
      <c r="B96" s="421"/>
      <c r="C96" s="421"/>
      <c r="D96" s="421"/>
      <c r="E96" s="421"/>
    </row>
    <row r="97" spans="1:7" ht="15.75" customHeight="1">
      <c r="A97" s="319" t="s">
        <v>379</v>
      </c>
      <c r="B97" s="421"/>
      <c r="C97" s="421"/>
      <c r="D97" s="421"/>
      <c r="E97" s="421"/>
    </row>
    <row r="98" spans="1:7" s="48" customFormat="1" ht="12.75" customHeight="1">
      <c r="A98" s="737" t="s">
        <v>354</v>
      </c>
      <c r="B98" s="737"/>
      <c r="C98" s="737"/>
      <c r="D98" s="737"/>
      <c r="E98" s="737"/>
      <c r="F98" s="737"/>
      <c r="G98" s="737"/>
    </row>
    <row r="100" spans="1:7">
      <c r="A100" s="425" t="s">
        <v>209</v>
      </c>
      <c r="B100" s="426"/>
      <c r="C100" s="426"/>
      <c r="D100" s="426"/>
      <c r="E100" s="426"/>
      <c r="F100" s="51"/>
    </row>
    <row r="101" spans="1:7" s="49" customFormat="1" ht="12">
      <c r="A101" s="561" t="s">
        <v>124</v>
      </c>
      <c r="B101" s="561"/>
      <c r="C101" s="561"/>
      <c r="D101" s="561"/>
      <c r="E101" s="561"/>
      <c r="F101" s="558"/>
    </row>
    <row r="102" spans="1:7" s="434" customFormat="1" ht="32.25" customHeight="1">
      <c r="A102" s="554" t="s">
        <v>0</v>
      </c>
      <c r="B102" s="652" t="s">
        <v>125</v>
      </c>
      <c r="C102" s="198" t="s">
        <v>119</v>
      </c>
      <c r="D102" s="199" t="s">
        <v>96</v>
      </c>
      <c r="E102" s="653"/>
      <c r="F102" s="592"/>
    </row>
    <row r="103" spans="1:7" s="434" customFormat="1" ht="12.75">
      <c r="A103" s="596">
        <v>1974</v>
      </c>
      <c r="B103" s="654">
        <v>2638.7</v>
      </c>
      <c r="C103" s="655">
        <v>1814.5</v>
      </c>
      <c r="D103" s="656">
        <v>824.2</v>
      </c>
      <c r="E103" s="657"/>
      <c r="F103" s="658"/>
    </row>
    <row r="104" spans="1:7" s="434" customFormat="1" ht="12.75">
      <c r="A104" s="596">
        <v>1975</v>
      </c>
      <c r="B104" s="654">
        <v>2822.4</v>
      </c>
      <c r="C104" s="655">
        <v>1946.2</v>
      </c>
      <c r="D104" s="656">
        <v>876.2</v>
      </c>
      <c r="E104" s="657"/>
      <c r="F104" s="658"/>
    </row>
    <row r="105" spans="1:7" s="434" customFormat="1" ht="12.75">
      <c r="A105" s="596">
        <v>1976</v>
      </c>
      <c r="B105" s="654">
        <v>3737.2</v>
      </c>
      <c r="C105" s="655">
        <v>2587.4</v>
      </c>
      <c r="D105" s="656">
        <v>1149.8</v>
      </c>
      <c r="E105" s="657"/>
      <c r="F105" s="658"/>
    </row>
    <row r="106" spans="1:7" s="434" customFormat="1" ht="12.75">
      <c r="A106" s="596">
        <v>1977</v>
      </c>
      <c r="B106" s="654">
        <v>5448.9</v>
      </c>
      <c r="C106" s="655">
        <v>3778.2</v>
      </c>
      <c r="D106" s="656">
        <v>1670.7003640522462</v>
      </c>
      <c r="E106" s="657"/>
      <c r="F106" s="658"/>
    </row>
    <row r="107" spans="1:7" s="434" customFormat="1" ht="12.75">
      <c r="A107" s="596">
        <v>1978</v>
      </c>
      <c r="B107" s="654">
        <v>7538.9500000000007</v>
      </c>
      <c r="C107" s="655">
        <v>5352.6</v>
      </c>
      <c r="D107" s="656">
        <v>2186.35</v>
      </c>
      <c r="E107" s="657"/>
      <c r="F107" s="658"/>
    </row>
    <row r="108" spans="1:7" s="434" customFormat="1" ht="12.75">
      <c r="A108" s="596">
        <v>1979</v>
      </c>
      <c r="B108" s="654">
        <v>11155.59</v>
      </c>
      <c r="C108" s="655">
        <v>7576.4</v>
      </c>
      <c r="D108" s="656">
        <v>3579.19</v>
      </c>
      <c r="E108" s="657"/>
      <c r="F108" s="658"/>
    </row>
    <row r="109" spans="1:7" s="434" customFormat="1" ht="12.75">
      <c r="A109" s="596">
        <v>1980</v>
      </c>
      <c r="B109" s="654">
        <v>14150.9</v>
      </c>
      <c r="C109" s="655">
        <v>10571.9</v>
      </c>
      <c r="D109" s="656">
        <v>3579</v>
      </c>
      <c r="E109" s="657"/>
      <c r="F109" s="658"/>
    </row>
    <row r="110" spans="1:7" s="434" customFormat="1" ht="12.75">
      <c r="A110" s="596">
        <v>1981</v>
      </c>
      <c r="B110" s="654">
        <v>17230.7</v>
      </c>
      <c r="C110" s="655">
        <v>12548.7</v>
      </c>
      <c r="D110" s="656">
        <v>4682</v>
      </c>
      <c r="E110" s="657"/>
      <c r="F110" s="658"/>
    </row>
    <row r="111" spans="1:7" s="434" customFormat="1" ht="12.75">
      <c r="A111" s="596">
        <v>1982</v>
      </c>
      <c r="B111" s="654">
        <v>20013.3</v>
      </c>
      <c r="C111" s="655">
        <v>14370.3</v>
      </c>
      <c r="D111" s="656">
        <v>5643</v>
      </c>
      <c r="E111" s="657"/>
      <c r="F111" s="658"/>
    </row>
    <row r="112" spans="1:7" s="434" customFormat="1" ht="12.75">
      <c r="A112" s="596">
        <v>1983</v>
      </c>
      <c r="B112" s="654">
        <v>24119.200000000001</v>
      </c>
      <c r="C112" s="655">
        <v>15119.2</v>
      </c>
      <c r="D112" s="656">
        <v>9000</v>
      </c>
      <c r="E112" s="657"/>
      <c r="F112" s="658"/>
    </row>
    <row r="113" spans="1:6" s="434" customFormat="1" ht="12.75">
      <c r="A113" s="596">
        <v>1984</v>
      </c>
      <c r="B113" s="654">
        <v>25709.599999999999</v>
      </c>
      <c r="C113" s="655">
        <v>16211.6</v>
      </c>
      <c r="D113" s="656">
        <v>9498</v>
      </c>
      <c r="E113" s="657"/>
      <c r="F113" s="658"/>
    </row>
    <row r="114" spans="1:6" s="434" customFormat="1" ht="12.75">
      <c r="A114" s="596">
        <v>1985</v>
      </c>
      <c r="B114" s="654">
        <v>28027</v>
      </c>
      <c r="C114" s="655">
        <v>17450</v>
      </c>
      <c r="D114" s="656">
        <v>10577</v>
      </c>
      <c r="E114" s="657"/>
      <c r="F114" s="658"/>
    </row>
    <row r="115" spans="1:6" s="434" customFormat="1" ht="12.75">
      <c r="A115" s="596">
        <v>1986</v>
      </c>
      <c r="B115" s="654">
        <v>31025</v>
      </c>
      <c r="C115" s="655">
        <v>19941</v>
      </c>
      <c r="D115" s="656">
        <v>11084</v>
      </c>
      <c r="E115" s="657"/>
      <c r="F115" s="658"/>
    </row>
    <row r="116" spans="1:6" s="434" customFormat="1" ht="12.75">
      <c r="A116" s="596">
        <v>1987</v>
      </c>
      <c r="B116" s="654">
        <v>35386.800000000003</v>
      </c>
      <c r="C116" s="655">
        <v>23055.8</v>
      </c>
      <c r="D116" s="656">
        <v>12331</v>
      </c>
      <c r="E116" s="657"/>
      <c r="F116" s="658"/>
    </row>
    <row r="117" spans="1:6" s="434" customFormat="1" ht="12.75">
      <c r="A117" s="596">
        <v>1988</v>
      </c>
      <c r="B117" s="654">
        <v>39830.800000000003</v>
      </c>
      <c r="C117" s="655">
        <v>26503.8</v>
      </c>
      <c r="D117" s="656">
        <v>13327</v>
      </c>
      <c r="E117" s="657"/>
      <c r="F117" s="658"/>
    </row>
    <row r="118" spans="1:6" s="434" customFormat="1" ht="12.75">
      <c r="A118" s="596">
        <v>1989</v>
      </c>
      <c r="B118" s="654">
        <v>42636.3</v>
      </c>
      <c r="C118" s="655">
        <v>28278.3</v>
      </c>
      <c r="D118" s="656">
        <v>14358</v>
      </c>
      <c r="E118" s="657"/>
      <c r="F118" s="658"/>
    </row>
    <row r="119" spans="1:6" s="434" customFormat="1" ht="12.75">
      <c r="A119" s="596">
        <v>1990</v>
      </c>
      <c r="B119" s="654">
        <v>47069</v>
      </c>
      <c r="C119" s="655">
        <v>32227</v>
      </c>
      <c r="D119" s="656">
        <v>14842</v>
      </c>
      <c r="E119" s="657"/>
      <c r="F119" s="658"/>
    </row>
    <row r="120" spans="1:6" s="434" customFormat="1" ht="12.75">
      <c r="A120" s="596">
        <v>1991</v>
      </c>
      <c r="B120" s="654">
        <v>46910.8</v>
      </c>
      <c r="C120" s="655">
        <v>32504.799999999999</v>
      </c>
      <c r="D120" s="656">
        <v>14406</v>
      </c>
      <c r="E120" s="657"/>
      <c r="F120" s="658"/>
    </row>
    <row r="121" spans="1:6" s="434" customFormat="1" ht="12.75">
      <c r="A121" s="596">
        <v>1992</v>
      </c>
      <c r="B121" s="654">
        <v>48912.9</v>
      </c>
      <c r="C121" s="655">
        <v>33913.9</v>
      </c>
      <c r="D121" s="656">
        <v>14999</v>
      </c>
      <c r="E121" s="657"/>
      <c r="F121" s="658"/>
    </row>
    <row r="122" spans="1:6" s="434" customFormat="1" ht="12.75">
      <c r="A122" s="596">
        <v>1993</v>
      </c>
      <c r="B122" s="654">
        <v>50687.9</v>
      </c>
      <c r="C122" s="655">
        <v>35272.9</v>
      </c>
      <c r="D122" s="656">
        <v>15415</v>
      </c>
      <c r="E122" s="657"/>
      <c r="F122" s="658"/>
    </row>
    <row r="123" spans="1:6" s="434" customFormat="1" ht="12.75">
      <c r="A123" s="596">
        <v>1994</v>
      </c>
      <c r="B123" s="654">
        <v>53501.2</v>
      </c>
      <c r="C123" s="655">
        <v>38031.199999999997</v>
      </c>
      <c r="D123" s="656">
        <v>15470</v>
      </c>
      <c r="E123" s="657"/>
      <c r="F123" s="658"/>
    </row>
    <row r="124" spans="1:6" s="434" customFormat="1" ht="12.75">
      <c r="A124" s="596">
        <v>1995</v>
      </c>
      <c r="B124" s="654">
        <v>55454.2</v>
      </c>
      <c r="C124" s="655">
        <v>41513.199999999997</v>
      </c>
      <c r="D124" s="656">
        <v>13941</v>
      </c>
      <c r="E124" s="657"/>
      <c r="F124" s="658"/>
    </row>
    <row r="125" spans="1:6" s="434" customFormat="1" ht="12.75">
      <c r="A125" s="596">
        <v>1996</v>
      </c>
      <c r="B125" s="654">
        <v>60728.5</v>
      </c>
      <c r="C125" s="655">
        <v>47712.5</v>
      </c>
      <c r="D125" s="656">
        <v>13016</v>
      </c>
      <c r="E125" s="657"/>
      <c r="F125" s="658"/>
    </row>
    <row r="126" spans="1:6" s="434" customFormat="1" ht="12.75">
      <c r="A126" s="596">
        <v>1997</v>
      </c>
      <c r="B126" s="654">
        <v>68842.5</v>
      </c>
      <c r="C126" s="655">
        <v>54163.5</v>
      </c>
      <c r="D126" s="656">
        <v>14679</v>
      </c>
      <c r="E126" s="657"/>
      <c r="F126" s="658"/>
    </row>
    <row r="127" spans="1:6" s="434" customFormat="1" ht="12.75">
      <c r="A127" s="596">
        <v>1998</v>
      </c>
      <c r="B127" s="654">
        <v>77500</v>
      </c>
      <c r="C127" s="655">
        <v>60996</v>
      </c>
      <c r="D127" s="656">
        <v>16504</v>
      </c>
      <c r="E127" s="657"/>
      <c r="F127" s="658"/>
    </row>
    <row r="128" spans="1:6" s="434" customFormat="1" ht="12.75">
      <c r="A128" s="596">
        <v>1999</v>
      </c>
      <c r="B128" s="654">
        <v>82428.2</v>
      </c>
      <c r="C128" s="655">
        <v>64845.2</v>
      </c>
      <c r="D128" s="656">
        <v>17583</v>
      </c>
      <c r="E128" s="657"/>
      <c r="F128" s="658"/>
    </row>
    <row r="129" spans="1:7" s="434" customFormat="1" ht="12.75">
      <c r="A129" s="596">
        <v>2000</v>
      </c>
      <c r="B129" s="654">
        <v>94279.3</v>
      </c>
      <c r="C129" s="655">
        <v>74873.3</v>
      </c>
      <c r="D129" s="656">
        <v>19406</v>
      </c>
      <c r="E129" s="657"/>
      <c r="F129" s="658"/>
    </row>
    <row r="130" spans="1:7" s="434" customFormat="1" ht="12.75">
      <c r="A130" s="596">
        <v>2001</v>
      </c>
      <c r="B130" s="654">
        <f>C130+D130</f>
        <v>91052.5</v>
      </c>
      <c r="C130" s="655">
        <v>69238.5</v>
      </c>
      <c r="D130" s="659">
        <v>21814</v>
      </c>
      <c r="E130" s="657"/>
      <c r="F130" s="658"/>
    </row>
    <row r="131" spans="1:7" s="434" customFormat="1" ht="12.75">
      <c r="A131" s="596">
        <v>2002</v>
      </c>
      <c r="B131" s="654">
        <v>101779</v>
      </c>
      <c r="C131" s="655">
        <v>75484</v>
      </c>
      <c r="D131" s="656">
        <v>26295</v>
      </c>
      <c r="E131" s="657"/>
      <c r="F131" s="658"/>
    </row>
    <row r="132" spans="1:7" s="434" customFormat="1" ht="12.75">
      <c r="A132" s="596">
        <v>2003</v>
      </c>
      <c r="B132" s="654">
        <v>112359</v>
      </c>
      <c r="C132" s="655">
        <v>86075</v>
      </c>
      <c r="D132" s="656">
        <v>26284</v>
      </c>
      <c r="E132" s="657"/>
      <c r="F132" s="658"/>
    </row>
    <row r="133" spans="1:7" s="434" customFormat="1" ht="12.75">
      <c r="A133" s="596">
        <v>2004</v>
      </c>
      <c r="B133" s="654">
        <v>128397</v>
      </c>
      <c r="C133" s="655">
        <v>94668</v>
      </c>
      <c r="D133" s="656">
        <v>33729</v>
      </c>
      <c r="E133" s="657"/>
      <c r="F133" s="658"/>
    </row>
    <row r="134" spans="1:7" s="434" customFormat="1" ht="12.75">
      <c r="A134" s="596">
        <v>2005</v>
      </c>
      <c r="B134" s="654">
        <v>146727</v>
      </c>
      <c r="C134" s="660">
        <v>111278</v>
      </c>
      <c r="D134" s="661">
        <v>35449</v>
      </c>
      <c r="E134" s="657"/>
      <c r="F134" s="658"/>
    </row>
    <row r="135" spans="1:7" s="434" customFormat="1" ht="12.75">
      <c r="A135" s="596">
        <v>2006</v>
      </c>
      <c r="B135" s="654">
        <v>158849</v>
      </c>
      <c r="C135" s="660">
        <v>125089</v>
      </c>
      <c r="D135" s="661">
        <v>33760</v>
      </c>
      <c r="E135" s="657"/>
      <c r="F135" s="658"/>
    </row>
    <row r="136" spans="1:7" s="434" customFormat="1" ht="12.75">
      <c r="A136" s="596">
        <v>2007</v>
      </c>
      <c r="B136" s="654">
        <v>166440</v>
      </c>
      <c r="C136" s="660">
        <v>126228</v>
      </c>
      <c r="D136" s="661">
        <v>40212</v>
      </c>
      <c r="E136" s="657"/>
      <c r="F136" s="658"/>
    </row>
    <row r="137" spans="1:7" s="434" customFormat="1" ht="12.75">
      <c r="A137" s="596">
        <v>2008</v>
      </c>
      <c r="B137" s="654">
        <v>170202</v>
      </c>
      <c r="C137" s="660">
        <v>129081</v>
      </c>
      <c r="D137" s="661">
        <v>41121</v>
      </c>
      <c r="E137" s="657"/>
      <c r="F137" s="658"/>
    </row>
    <row r="138" spans="1:7" s="434" customFormat="1" ht="12.75">
      <c r="A138" s="596">
        <v>2009</v>
      </c>
      <c r="B138" s="654">
        <v>173781</v>
      </c>
      <c r="C138" s="660">
        <v>131796</v>
      </c>
      <c r="D138" s="661">
        <v>41985</v>
      </c>
      <c r="E138" s="657"/>
      <c r="F138" s="658"/>
    </row>
    <row r="139" spans="1:7" s="434" customFormat="1" ht="12.75">
      <c r="A139" s="596">
        <v>2010</v>
      </c>
      <c r="B139" s="662">
        <v>192028</v>
      </c>
      <c r="C139" s="660">
        <v>140949</v>
      </c>
      <c r="D139" s="661">
        <v>51079</v>
      </c>
      <c r="E139" s="657"/>
      <c r="F139" s="658"/>
    </row>
    <row r="140" spans="1:7" s="434" customFormat="1" ht="13.5" customHeight="1">
      <c r="A140" s="710" t="s">
        <v>126</v>
      </c>
      <c r="B140" s="711"/>
      <c r="C140" s="711"/>
      <c r="D140" s="712"/>
      <c r="E140" s="663"/>
    </row>
    <row r="141" spans="1:7" s="434" customFormat="1" ht="12.75">
      <c r="A141" s="170"/>
      <c r="B141" s="675">
        <f>B139/B103*100-100</f>
        <v>7177.3714329025661</v>
      </c>
      <c r="C141" s="675">
        <f t="shared" ref="C141:D141" si="1">C139/C103*100-100</f>
        <v>7667.9250482226507</v>
      </c>
      <c r="D141" s="676">
        <f t="shared" si="1"/>
        <v>6097.4035428294101</v>
      </c>
      <c r="E141" s="664"/>
    </row>
    <row r="142" spans="1:7" s="599" customFormat="1" ht="24.95" customHeight="1">
      <c r="A142" s="855" t="s">
        <v>356</v>
      </c>
      <c r="B142" s="855"/>
      <c r="C142" s="855"/>
      <c r="D142" s="855"/>
      <c r="E142" s="855"/>
      <c r="F142" s="855"/>
      <c r="G142" s="855"/>
    </row>
    <row r="143" spans="1:7">
      <c r="A143" s="427" t="s">
        <v>122</v>
      </c>
      <c r="B143" s="565"/>
      <c r="C143" s="565"/>
      <c r="D143" s="565"/>
      <c r="E143" s="565"/>
      <c r="F143" s="65"/>
    </row>
    <row r="144" spans="1:7" ht="39" customHeight="1">
      <c r="A144" s="854" t="s">
        <v>355</v>
      </c>
      <c r="B144" s="854"/>
      <c r="C144" s="854"/>
      <c r="D144" s="854"/>
      <c r="E144" s="854"/>
      <c r="F144" s="854"/>
      <c r="G144" s="854"/>
    </row>
    <row r="145" spans="1:10" s="48" customFormat="1">
      <c r="A145" s="568" t="s">
        <v>380</v>
      </c>
      <c r="B145" s="568"/>
      <c r="C145" s="568"/>
      <c r="D145" s="568"/>
      <c r="E145" s="568"/>
      <c r="F145" s="64"/>
    </row>
    <row r="146" spans="1:10">
      <c r="J146" s="99"/>
    </row>
    <row r="147" spans="1:10">
      <c r="A147" s="569" t="s">
        <v>357</v>
      </c>
      <c r="B147" s="570"/>
      <c r="C147" s="570"/>
      <c r="D147" s="428"/>
      <c r="E147" s="426"/>
      <c r="F147" s="53"/>
      <c r="G147" s="51"/>
      <c r="H147" s="51"/>
      <c r="J147" s="99"/>
    </row>
    <row r="148" spans="1:10" s="49" customFormat="1" ht="12">
      <c r="A148" s="600" t="s">
        <v>3</v>
      </c>
      <c r="B148" s="600"/>
      <c r="C148" s="600"/>
      <c r="D148" s="601"/>
      <c r="E148" s="561"/>
      <c r="F148" s="602"/>
      <c r="G148" s="558"/>
      <c r="H148" s="558"/>
      <c r="J148" s="603"/>
    </row>
    <row r="149" spans="1:10" s="434" customFormat="1" ht="15" customHeight="1">
      <c r="A149" s="849" t="s">
        <v>0</v>
      </c>
      <c r="B149" s="851" t="s">
        <v>127</v>
      </c>
      <c r="C149" s="851" t="s">
        <v>128</v>
      </c>
      <c r="D149" s="853" t="s">
        <v>194</v>
      </c>
      <c r="E149" s="853"/>
      <c r="F149" s="853"/>
      <c r="H149" s="592"/>
      <c r="J149" s="833"/>
    </row>
    <row r="150" spans="1:10" s="434" customFormat="1" ht="12.75">
      <c r="A150" s="850"/>
      <c r="B150" s="852"/>
      <c r="C150" s="852"/>
      <c r="D150" s="635" t="s">
        <v>1</v>
      </c>
      <c r="E150" s="636" t="s">
        <v>129</v>
      </c>
      <c r="F150" s="637" t="s">
        <v>130</v>
      </c>
      <c r="H150" s="592"/>
      <c r="J150" s="833"/>
    </row>
    <row r="151" spans="1:10" s="434" customFormat="1" ht="13.5" customHeight="1">
      <c r="A151" s="638">
        <v>1968</v>
      </c>
      <c r="B151" s="639">
        <v>3007.4578469520102</v>
      </c>
      <c r="C151" s="640">
        <v>6625</v>
      </c>
      <c r="D151" s="641">
        <v>52.701345054773626</v>
      </c>
      <c r="E151" s="640">
        <v>29</v>
      </c>
      <c r="F151" s="642">
        <v>23.701345054773626</v>
      </c>
      <c r="H151" s="592"/>
      <c r="J151" s="643"/>
    </row>
    <row r="152" spans="1:10" s="434" customFormat="1" ht="13.5" customHeight="1">
      <c r="A152" s="638">
        <v>1969</v>
      </c>
      <c r="B152" s="639">
        <v>4539.5337691228797</v>
      </c>
      <c r="C152" s="640">
        <v>10001.26530612245</v>
      </c>
      <c r="D152" s="641">
        <v>135.35020734508754</v>
      </c>
      <c r="E152" s="640">
        <v>71</v>
      </c>
      <c r="F152" s="642">
        <v>64.35020734508754</v>
      </c>
      <c r="H152" s="592"/>
      <c r="J152" s="643"/>
    </row>
    <row r="153" spans="1:10" s="434" customFormat="1" ht="13.5" customHeight="1">
      <c r="A153" s="638">
        <v>1970</v>
      </c>
      <c r="B153" s="639">
        <v>6071.6096912937492</v>
      </c>
      <c r="C153" s="640">
        <v>13377.530612244898</v>
      </c>
      <c r="D153" s="641">
        <v>54.889345774372494</v>
      </c>
      <c r="E153" s="640">
        <v>27</v>
      </c>
      <c r="F153" s="642">
        <v>27.889345774372494</v>
      </c>
      <c r="H153" s="592"/>
      <c r="J153" s="643"/>
    </row>
    <row r="154" spans="1:10" s="434" customFormat="1" ht="13.5" customHeight="1">
      <c r="A154" s="638">
        <v>1971</v>
      </c>
      <c r="B154" s="639">
        <v>7603.6856134646177</v>
      </c>
      <c r="C154" s="640">
        <v>16753.795918367345</v>
      </c>
      <c r="D154" s="641">
        <v>116.93554195661892</v>
      </c>
      <c r="E154" s="640">
        <v>74</v>
      </c>
      <c r="F154" s="642">
        <v>42.93554195661892</v>
      </c>
      <c r="H154" s="592"/>
      <c r="J154" s="643"/>
    </row>
    <row r="155" spans="1:10" s="434" customFormat="1" ht="13.5" customHeight="1">
      <c r="A155" s="638">
        <v>1972</v>
      </c>
      <c r="B155" s="639">
        <v>9135.7615356354891</v>
      </c>
      <c r="C155" s="640">
        <v>20130.061224489797</v>
      </c>
      <c r="D155" s="641">
        <v>222.43443994904868</v>
      </c>
      <c r="E155" s="640">
        <v>162</v>
      </c>
      <c r="F155" s="642">
        <v>60.434439949048681</v>
      </c>
      <c r="H155" s="592"/>
      <c r="J155" s="643"/>
    </row>
    <row r="156" spans="1:10" s="434" customFormat="1" ht="13.5" customHeight="1">
      <c r="A156" s="638">
        <v>1973</v>
      </c>
      <c r="B156" s="604">
        <v>10667.833981841764</v>
      </c>
      <c r="C156" s="640">
        <v>23506.326530612245</v>
      </c>
      <c r="D156" s="641">
        <v>325.06550359204573</v>
      </c>
      <c r="E156" s="640">
        <v>232</v>
      </c>
      <c r="F156" s="642">
        <v>93.065503592045729</v>
      </c>
      <c r="H156" s="592"/>
      <c r="J156" s="643"/>
    </row>
    <row r="157" spans="1:10" s="434" customFormat="1" ht="13.5" customHeight="1">
      <c r="A157" s="638">
        <v>1974</v>
      </c>
      <c r="B157" s="639">
        <v>12199.913379977224</v>
      </c>
      <c r="C157" s="640">
        <v>26882.591836734693</v>
      </c>
      <c r="D157" s="641">
        <v>552.48581242261776</v>
      </c>
      <c r="E157" s="640">
        <v>378</v>
      </c>
      <c r="F157" s="642">
        <v>174.48581242261776</v>
      </c>
      <c r="H157" s="592"/>
      <c r="J157" s="643"/>
    </row>
    <row r="158" spans="1:10" s="434" customFormat="1" ht="13.5" customHeight="1">
      <c r="A158" s="638">
        <v>1975</v>
      </c>
      <c r="B158" s="639">
        <v>13736.186770428016</v>
      </c>
      <c r="C158" s="640">
        <v>30258.857142857141</v>
      </c>
      <c r="D158" s="641">
        <v>786.66375202445408</v>
      </c>
      <c r="E158" s="640">
        <v>488</v>
      </c>
      <c r="F158" s="642">
        <v>298.66375202445408</v>
      </c>
      <c r="H158" s="592"/>
      <c r="J158" s="643"/>
    </row>
    <row r="159" spans="1:10" s="434" customFormat="1" ht="13.5" customHeight="1">
      <c r="A159" s="638">
        <v>1976</v>
      </c>
      <c r="B159" s="639">
        <v>16871.830253991979</v>
      </c>
      <c r="C159" s="640">
        <v>37117.028571428571</v>
      </c>
      <c r="D159" s="641">
        <v>2310.0187636291857</v>
      </c>
      <c r="E159" s="640">
        <v>1433</v>
      </c>
      <c r="F159" s="642">
        <v>877.01876362918574</v>
      </c>
      <c r="H159" s="592"/>
      <c r="J159" s="643"/>
    </row>
    <row r="160" spans="1:10" s="434" customFormat="1" ht="13.5" customHeight="1">
      <c r="A160" s="638">
        <v>1977</v>
      </c>
      <c r="B160" s="639">
        <v>20007.473737555938</v>
      </c>
      <c r="C160" s="640">
        <v>43975.200000000004</v>
      </c>
      <c r="D160" s="641">
        <v>2242</v>
      </c>
      <c r="E160" s="640">
        <v>1475</v>
      </c>
      <c r="F160" s="642">
        <v>767</v>
      </c>
      <c r="H160" s="592"/>
      <c r="J160" s="643"/>
    </row>
    <row r="161" spans="1:10" s="434" customFormat="1" ht="13.5" customHeight="1">
      <c r="A161" s="638">
        <v>1978</v>
      </c>
      <c r="B161" s="639">
        <v>23074</v>
      </c>
      <c r="C161" s="640">
        <v>50743</v>
      </c>
      <c r="D161" s="641">
        <v>2758</v>
      </c>
      <c r="E161" s="640">
        <v>1720</v>
      </c>
      <c r="F161" s="642">
        <v>1038</v>
      </c>
      <c r="H161" s="592"/>
      <c r="J161" s="643"/>
    </row>
    <row r="162" spans="1:10" s="434" customFormat="1" ht="13.5" customHeight="1">
      <c r="A162" s="638">
        <v>1979</v>
      </c>
      <c r="B162" s="639">
        <v>41904.704246765788</v>
      </c>
      <c r="C162" s="640">
        <v>75447.074030986987</v>
      </c>
      <c r="D162" s="641">
        <v>3748</v>
      </c>
      <c r="E162" s="640">
        <v>1619</v>
      </c>
      <c r="F162" s="642">
        <v>2129</v>
      </c>
      <c r="H162" s="592"/>
      <c r="J162" s="643"/>
    </row>
    <row r="163" spans="1:10" s="434" customFormat="1" ht="13.5" customHeight="1">
      <c r="A163" s="638">
        <v>1980</v>
      </c>
      <c r="B163" s="639">
        <v>46738</v>
      </c>
      <c r="C163" s="640">
        <v>84415.961702614994</v>
      </c>
      <c r="D163" s="641">
        <v>4188</v>
      </c>
      <c r="E163" s="640">
        <v>2042</v>
      </c>
      <c r="F163" s="642">
        <v>2146</v>
      </c>
      <c r="H163" s="592"/>
      <c r="J163" s="643"/>
    </row>
    <row r="164" spans="1:10" s="434" customFormat="1" ht="13.5" customHeight="1">
      <c r="A164" s="638">
        <v>1981</v>
      </c>
      <c r="B164" s="639">
        <v>46745.963180588093</v>
      </c>
      <c r="C164" s="640">
        <v>88682.568984222176</v>
      </c>
      <c r="D164" s="641">
        <v>4590</v>
      </c>
      <c r="E164" s="640">
        <v>2468</v>
      </c>
      <c r="F164" s="642">
        <v>2122</v>
      </c>
      <c r="H164" s="592"/>
      <c r="J164" s="643"/>
    </row>
    <row r="165" spans="1:10" s="434" customFormat="1" ht="13.5" customHeight="1">
      <c r="A165" s="638">
        <v>1982</v>
      </c>
      <c r="B165" s="639">
        <v>48988.186069151292</v>
      </c>
      <c r="C165" s="640">
        <v>92949.176265829359</v>
      </c>
      <c r="D165" s="641">
        <v>5130</v>
      </c>
      <c r="E165" s="640">
        <v>2620</v>
      </c>
      <c r="F165" s="642">
        <v>2510</v>
      </c>
      <c r="H165" s="592"/>
      <c r="J165" s="643"/>
    </row>
    <row r="166" spans="1:10" s="434" customFormat="1" ht="13.5" customHeight="1">
      <c r="A166" s="638">
        <v>1983</v>
      </c>
      <c r="B166" s="639">
        <v>51230.408957714506</v>
      </c>
      <c r="C166" s="640">
        <v>97215.783547436527</v>
      </c>
      <c r="D166" s="641">
        <v>4999</v>
      </c>
      <c r="E166" s="640">
        <v>2808</v>
      </c>
      <c r="F166" s="642">
        <v>2191</v>
      </c>
      <c r="H166" s="592"/>
      <c r="J166" s="643"/>
    </row>
    <row r="167" spans="1:10" s="434" customFormat="1" ht="13.5" customHeight="1">
      <c r="A167" s="638">
        <v>1984</v>
      </c>
      <c r="B167" s="639">
        <v>53472.631846277705</v>
      </c>
      <c r="C167" s="640">
        <v>101482.39082904371</v>
      </c>
      <c r="D167" s="641">
        <v>4636</v>
      </c>
      <c r="E167" s="640">
        <v>2263</v>
      </c>
      <c r="F167" s="642">
        <v>2373</v>
      </c>
      <c r="H167" s="592"/>
      <c r="J167" s="643"/>
    </row>
    <row r="168" spans="1:10" s="434" customFormat="1" ht="13.5" customHeight="1">
      <c r="A168" s="638">
        <v>1985</v>
      </c>
      <c r="B168" s="639">
        <v>55635</v>
      </c>
      <c r="C168" s="640">
        <v>105749</v>
      </c>
      <c r="D168" s="641">
        <v>4457</v>
      </c>
      <c r="E168" s="640">
        <v>2380</v>
      </c>
      <c r="F168" s="642">
        <v>2077</v>
      </c>
      <c r="H168" s="592"/>
      <c r="J168" s="643"/>
    </row>
    <row r="169" spans="1:10" s="434" customFormat="1" ht="13.5" customHeight="1">
      <c r="A169" s="638">
        <v>1986</v>
      </c>
      <c r="B169" s="639">
        <v>55001</v>
      </c>
      <c r="C169" s="640">
        <v>85531.745837211347</v>
      </c>
      <c r="D169" s="641">
        <v>7854</v>
      </c>
      <c r="E169" s="640">
        <v>2331</v>
      </c>
      <c r="F169" s="642">
        <v>5523</v>
      </c>
      <c r="H169" s="592"/>
      <c r="J169" s="643"/>
    </row>
    <row r="170" spans="1:10" s="434" customFormat="1" ht="13.5" customHeight="1">
      <c r="A170" s="638">
        <v>1987</v>
      </c>
      <c r="B170" s="639">
        <v>54367</v>
      </c>
      <c r="C170" s="640">
        <v>90865.122431459909</v>
      </c>
      <c r="D170" s="641">
        <v>5760</v>
      </c>
      <c r="E170" s="640">
        <v>2946</v>
      </c>
      <c r="F170" s="642">
        <v>2814</v>
      </c>
      <c r="H170" s="592"/>
      <c r="J170" s="643"/>
    </row>
    <row r="171" spans="1:10" s="434" customFormat="1" ht="13.5" customHeight="1">
      <c r="A171" s="638">
        <v>1988</v>
      </c>
      <c r="B171" s="639">
        <v>53733</v>
      </c>
      <c r="C171" s="640">
        <v>96198.499025708457</v>
      </c>
      <c r="D171" s="641">
        <v>5301</v>
      </c>
      <c r="E171" s="640">
        <v>3315</v>
      </c>
      <c r="F171" s="642">
        <v>1986</v>
      </c>
      <c r="H171" s="592"/>
      <c r="J171" s="643"/>
    </row>
    <row r="172" spans="1:10" s="434" customFormat="1" ht="13.5" customHeight="1">
      <c r="A172" s="638">
        <v>1989</v>
      </c>
      <c r="B172" s="639">
        <v>53099</v>
      </c>
      <c r="C172" s="640">
        <v>101531.87561995702</v>
      </c>
      <c r="D172" s="641">
        <v>7918</v>
      </c>
      <c r="E172" s="640">
        <v>3423</v>
      </c>
      <c r="F172" s="642">
        <v>4495</v>
      </c>
      <c r="H172" s="592"/>
      <c r="J172" s="643"/>
    </row>
    <row r="173" spans="1:10" s="434" customFormat="1" ht="13.5" customHeight="1">
      <c r="A173" s="638">
        <v>1990</v>
      </c>
      <c r="B173" s="639">
        <v>52465</v>
      </c>
      <c r="C173" s="640">
        <v>106865.25221420557</v>
      </c>
      <c r="D173" s="641">
        <v>5064</v>
      </c>
      <c r="E173" s="640">
        <v>3196</v>
      </c>
      <c r="F173" s="642">
        <v>1868</v>
      </c>
      <c r="H173" s="592"/>
      <c r="J173" s="643"/>
    </row>
    <row r="174" spans="1:10" s="434" customFormat="1" ht="13.5" customHeight="1">
      <c r="A174" s="638">
        <v>1991</v>
      </c>
      <c r="B174" s="639">
        <v>51831</v>
      </c>
      <c r="C174" s="640">
        <v>112198.62880845413</v>
      </c>
      <c r="D174" s="641">
        <v>4862</v>
      </c>
      <c r="E174" s="640">
        <v>3062</v>
      </c>
      <c r="F174" s="642">
        <v>1708</v>
      </c>
      <c r="H174" s="592"/>
      <c r="J174" s="643"/>
    </row>
    <row r="175" spans="1:10" s="434" customFormat="1" ht="13.5" customHeight="1">
      <c r="A175" s="638">
        <v>1992</v>
      </c>
      <c r="B175" s="639">
        <v>51194</v>
      </c>
      <c r="C175" s="640">
        <v>117532</v>
      </c>
      <c r="D175" s="641">
        <v>5989</v>
      </c>
      <c r="E175" s="640">
        <v>3787</v>
      </c>
      <c r="F175" s="642">
        <v>2087</v>
      </c>
      <c r="H175" s="592"/>
      <c r="J175" s="643"/>
    </row>
    <row r="176" spans="1:10" s="434" customFormat="1" ht="13.5" customHeight="1">
      <c r="A176" s="638">
        <v>1993</v>
      </c>
      <c r="B176" s="639">
        <v>70430.668092843669</v>
      </c>
      <c r="C176" s="640">
        <v>141514.21510455222</v>
      </c>
      <c r="D176" s="641">
        <v>5457</v>
      </c>
      <c r="E176" s="640">
        <v>3482</v>
      </c>
      <c r="F176" s="642">
        <v>1777</v>
      </c>
      <c r="H176" s="592"/>
      <c r="J176" s="643"/>
    </row>
    <row r="177" spans="1:14" s="434" customFormat="1" ht="13.5" customHeight="1">
      <c r="A177" s="638">
        <v>1994</v>
      </c>
      <c r="B177" s="639">
        <v>73482.861395365369</v>
      </c>
      <c r="C177" s="640">
        <v>147657.10572455454</v>
      </c>
      <c r="D177" s="641">
        <v>6028</v>
      </c>
      <c r="E177" s="640">
        <v>4633</v>
      </c>
      <c r="F177" s="642">
        <v>1061</v>
      </c>
      <c r="H177" s="592"/>
      <c r="J177" s="643"/>
    </row>
    <row r="178" spans="1:14" s="434" customFormat="1" ht="13.5" customHeight="1">
      <c r="A178" s="638">
        <v>1995</v>
      </c>
      <c r="B178" s="639">
        <v>76419</v>
      </c>
      <c r="C178" s="640">
        <v>153800</v>
      </c>
      <c r="D178" s="641">
        <v>5505</v>
      </c>
      <c r="E178" s="640">
        <v>4036</v>
      </c>
      <c r="F178" s="642">
        <v>1162</v>
      </c>
      <c r="H178" s="592"/>
      <c r="J178" s="643"/>
    </row>
    <row r="179" spans="1:14" s="434" customFormat="1" ht="13.5" customHeight="1">
      <c r="A179" s="638">
        <v>1996</v>
      </c>
      <c r="B179" s="639">
        <v>83080.000410037726</v>
      </c>
      <c r="C179" s="640">
        <v>180353.77069399194</v>
      </c>
      <c r="D179" s="641">
        <v>5925</v>
      </c>
      <c r="E179" s="640">
        <v>4119</v>
      </c>
      <c r="F179" s="642">
        <v>1611</v>
      </c>
      <c r="H179" s="592"/>
      <c r="J179" s="643"/>
    </row>
    <row r="180" spans="1:14" s="434" customFormat="1" ht="13.5" customHeight="1">
      <c r="A180" s="638">
        <v>1997</v>
      </c>
      <c r="B180" s="639">
        <v>86358.083065757441</v>
      </c>
      <c r="C180" s="640">
        <v>187337.61835989356</v>
      </c>
      <c r="D180" s="641">
        <v>5897</v>
      </c>
      <c r="E180" s="640">
        <v>4224</v>
      </c>
      <c r="F180" s="642">
        <v>1501</v>
      </c>
      <c r="H180" s="592"/>
      <c r="J180" s="643"/>
    </row>
    <row r="181" spans="1:14" s="434" customFormat="1" ht="13.5" customHeight="1">
      <c r="A181" s="638">
        <v>1998</v>
      </c>
      <c r="B181" s="639">
        <v>89636.16572147714</v>
      </c>
      <c r="C181" s="640">
        <v>194321.46602579515</v>
      </c>
      <c r="D181" s="641">
        <v>7844</v>
      </c>
      <c r="E181" s="640">
        <v>5234</v>
      </c>
      <c r="F181" s="642">
        <v>2476</v>
      </c>
      <c r="H181" s="592"/>
      <c r="J181" s="643"/>
    </row>
    <row r="182" spans="1:14" s="434" customFormat="1" ht="13.5" customHeight="1">
      <c r="A182" s="638">
        <v>1999</v>
      </c>
      <c r="B182" s="639">
        <v>92914.248377196855</v>
      </c>
      <c r="C182" s="640">
        <v>201305.31369169676</v>
      </c>
      <c r="D182" s="641">
        <v>9568</v>
      </c>
      <c r="E182" s="640">
        <v>7348</v>
      </c>
      <c r="F182" s="642">
        <v>2096</v>
      </c>
      <c r="H182" s="592"/>
      <c r="J182" s="643"/>
    </row>
    <row r="183" spans="1:14" s="434" customFormat="1" ht="13.5" customHeight="1">
      <c r="A183" s="638">
        <v>2000</v>
      </c>
      <c r="B183" s="639">
        <v>96192.331032916569</v>
      </c>
      <c r="C183" s="640">
        <v>208289.16135759835</v>
      </c>
      <c r="D183" s="641">
        <v>7366</v>
      </c>
      <c r="E183" s="640">
        <v>5677</v>
      </c>
      <c r="F183" s="642">
        <v>1577</v>
      </c>
      <c r="H183" s="592"/>
      <c r="J183" s="643"/>
    </row>
    <row r="184" spans="1:14" s="434" customFormat="1" ht="13.5" customHeight="1">
      <c r="A184" s="638">
        <v>2001</v>
      </c>
      <c r="B184" s="639">
        <v>98917</v>
      </c>
      <c r="C184" s="640">
        <v>215273</v>
      </c>
      <c r="D184" s="641">
        <v>6536</v>
      </c>
      <c r="E184" s="640">
        <v>4241</v>
      </c>
      <c r="F184" s="642">
        <v>2164</v>
      </c>
      <c r="H184" s="592"/>
      <c r="J184" s="643"/>
    </row>
    <row r="185" spans="1:14" s="434" customFormat="1" ht="13.5" customHeight="1">
      <c r="A185" s="638">
        <v>2002</v>
      </c>
      <c r="B185" s="639">
        <v>103522.79308869959</v>
      </c>
      <c r="C185" s="640">
        <v>213368.31992902796</v>
      </c>
      <c r="D185" s="641">
        <v>7513</v>
      </c>
      <c r="E185" s="640">
        <v>4994</v>
      </c>
      <c r="F185" s="642">
        <v>2381</v>
      </c>
      <c r="H185" s="592"/>
      <c r="J185" s="643"/>
    </row>
    <row r="186" spans="1:14" s="434" customFormat="1" ht="13.5" customHeight="1">
      <c r="A186" s="638">
        <v>2003</v>
      </c>
      <c r="B186" s="639">
        <v>108202.43101689476</v>
      </c>
      <c r="C186" s="640">
        <v>223329.20986760355</v>
      </c>
      <c r="D186" s="641">
        <v>7499</v>
      </c>
      <c r="E186" s="640">
        <v>5073</v>
      </c>
      <c r="F186" s="642">
        <v>2293</v>
      </c>
      <c r="H186" s="592"/>
      <c r="J186" s="643"/>
      <c r="K186" s="433"/>
      <c r="L186" s="433"/>
      <c r="M186" s="433"/>
      <c r="N186" s="433"/>
    </row>
    <row r="187" spans="1:14" s="434" customFormat="1" ht="13.5" customHeight="1">
      <c r="A187" s="638">
        <v>2004</v>
      </c>
      <c r="B187" s="639">
        <v>112882.06894508992</v>
      </c>
      <c r="C187" s="640">
        <v>233290.09980617918</v>
      </c>
      <c r="D187" s="641">
        <v>7606</v>
      </c>
      <c r="E187" s="640">
        <v>5327</v>
      </c>
      <c r="F187" s="642">
        <v>2144</v>
      </c>
      <c r="H187" s="592"/>
      <c r="J187" s="643"/>
      <c r="K187" s="433"/>
      <c r="L187" s="433"/>
      <c r="M187" s="433"/>
      <c r="N187" s="433"/>
    </row>
    <row r="188" spans="1:14" s="434" customFormat="1" ht="13.5" customHeight="1">
      <c r="A188" s="638">
        <v>2005</v>
      </c>
      <c r="B188" s="639">
        <v>117254</v>
      </c>
      <c r="C188" s="644">
        <v>243251</v>
      </c>
      <c r="D188" s="641">
        <v>8555</v>
      </c>
      <c r="E188" s="640">
        <v>5947</v>
      </c>
      <c r="F188" s="642">
        <v>2608</v>
      </c>
      <c r="H188" s="645"/>
      <c r="J188" s="646"/>
      <c r="K188" s="433"/>
      <c r="L188" s="433"/>
      <c r="M188" s="433"/>
      <c r="N188" s="433"/>
    </row>
    <row r="189" spans="1:14" s="434" customFormat="1" ht="13.5" customHeight="1">
      <c r="A189" s="638">
        <v>2006</v>
      </c>
      <c r="B189" s="647">
        <v>126817</v>
      </c>
      <c r="C189" s="647">
        <v>248686</v>
      </c>
      <c r="D189" s="641">
        <v>9631</v>
      </c>
      <c r="E189" s="640">
        <v>6055</v>
      </c>
      <c r="F189" s="642">
        <v>3576</v>
      </c>
      <c r="H189" s="592"/>
      <c r="J189" s="646"/>
      <c r="K189" s="433"/>
      <c r="L189" s="639"/>
      <c r="M189" s="435"/>
      <c r="N189" s="433"/>
    </row>
    <row r="190" spans="1:14" s="434" customFormat="1" ht="13.5" customHeight="1">
      <c r="A190" s="638">
        <v>2007</v>
      </c>
      <c r="B190" s="647">
        <v>136380</v>
      </c>
      <c r="C190" s="647">
        <v>254121</v>
      </c>
      <c r="D190" s="641">
        <v>6272</v>
      </c>
      <c r="E190" s="640">
        <v>3316</v>
      </c>
      <c r="F190" s="642">
        <v>2956</v>
      </c>
      <c r="H190" s="592"/>
      <c r="J190" s="646"/>
      <c r="K190" s="433"/>
      <c r="L190" s="646"/>
      <c r="M190" s="433"/>
      <c r="N190" s="433"/>
    </row>
    <row r="191" spans="1:14" s="434" customFormat="1" ht="13.5" customHeight="1">
      <c r="A191" s="638">
        <v>2008</v>
      </c>
      <c r="B191" s="647">
        <v>145943</v>
      </c>
      <c r="C191" s="647">
        <v>259556</v>
      </c>
      <c r="D191" s="641">
        <v>6603</v>
      </c>
      <c r="E191" s="640">
        <v>4129</v>
      </c>
      <c r="F191" s="642">
        <v>2474</v>
      </c>
      <c r="H191" s="645"/>
      <c r="J191" s="646"/>
      <c r="K191" s="433"/>
      <c r="L191" s="646"/>
      <c r="M191" s="433"/>
      <c r="N191" s="433"/>
    </row>
    <row r="192" spans="1:14" s="434" customFormat="1" ht="13.5" customHeight="1">
      <c r="A192" s="638">
        <v>2009</v>
      </c>
      <c r="B192" s="639">
        <v>155506</v>
      </c>
      <c r="C192" s="647">
        <v>264991</v>
      </c>
      <c r="D192" s="648">
        <v>12623</v>
      </c>
      <c r="E192" s="644">
        <v>9674</v>
      </c>
      <c r="F192" s="649">
        <v>2949</v>
      </c>
      <c r="H192" s="592"/>
      <c r="J192" s="643"/>
      <c r="K192" s="433"/>
      <c r="L192" s="640"/>
      <c r="M192" s="435"/>
      <c r="N192" s="433"/>
    </row>
    <row r="193" spans="1:16" s="434" customFormat="1" ht="13.5" customHeight="1">
      <c r="A193" s="638">
        <v>2010</v>
      </c>
      <c r="B193" s="639">
        <v>165072</v>
      </c>
      <c r="C193" s="647">
        <v>270428</v>
      </c>
      <c r="D193" s="648">
        <v>11532</v>
      </c>
      <c r="E193" s="647">
        <v>8155</v>
      </c>
      <c r="F193" s="649">
        <v>3377</v>
      </c>
      <c r="H193" s="592"/>
      <c r="J193" s="643"/>
      <c r="K193" s="433"/>
      <c r="L193" s="435"/>
      <c r="N193" s="433"/>
    </row>
    <row r="194" spans="1:16" s="434" customFormat="1" ht="13.5" customHeight="1">
      <c r="A194" s="834" t="s">
        <v>131</v>
      </c>
      <c r="B194" s="835"/>
      <c r="C194" s="835"/>
      <c r="D194" s="835"/>
      <c r="E194" s="835"/>
      <c r="F194" s="836"/>
      <c r="H194" s="592"/>
      <c r="J194" s="643"/>
      <c r="K194" s="433"/>
      <c r="L194" s="650"/>
      <c r="M194" s="435"/>
      <c r="N194" s="433"/>
    </row>
    <row r="195" spans="1:16" s="434" customFormat="1" ht="12.75">
      <c r="A195" s="206"/>
      <c r="B195" s="674">
        <f>B193/B151*100-100</f>
        <v>5388.7552345013482</v>
      </c>
      <c r="C195" s="674">
        <f>C193/C151*100-100</f>
        <v>3981.9320754716982</v>
      </c>
      <c r="D195" s="674">
        <f t="shared" ref="D195:E195" si="2">D193/D151*100-100</f>
        <v>21781.794455178606</v>
      </c>
      <c r="E195" s="674">
        <f t="shared" si="2"/>
        <v>28020.689655172413</v>
      </c>
      <c r="F195" s="674">
        <f>F193/F151*100-100</f>
        <v>14148.136517973049</v>
      </c>
      <c r="G195" s="651"/>
      <c r="J195" s="433"/>
      <c r="K195" s="433"/>
      <c r="L195" s="435"/>
      <c r="N195" s="433"/>
    </row>
    <row r="196" spans="1:16">
      <c r="A196" s="563" t="s">
        <v>132</v>
      </c>
      <c r="B196" s="571"/>
      <c r="C196" s="571"/>
      <c r="D196" s="572" t="s">
        <v>192</v>
      </c>
      <c r="F196" s="52"/>
      <c r="G196" s="61"/>
      <c r="H196" s="61"/>
      <c r="I196" s="105"/>
      <c r="J196" s="99"/>
      <c r="K196" s="99"/>
      <c r="L196" s="103"/>
      <c r="M196" s="99"/>
      <c r="N196" s="99"/>
    </row>
    <row r="197" spans="1:16">
      <c r="A197" s="563" t="s">
        <v>133</v>
      </c>
      <c r="B197" s="571"/>
      <c r="C197" s="571"/>
      <c r="D197" s="563" t="s">
        <v>134</v>
      </c>
      <c r="F197" s="52"/>
      <c r="G197" s="61"/>
      <c r="H197" s="61"/>
      <c r="I197" s="99"/>
      <c r="J197" s="102"/>
      <c r="K197" s="103"/>
      <c r="L197" s="91"/>
      <c r="M197" s="99"/>
      <c r="N197" s="99"/>
    </row>
    <row r="198" spans="1:16">
      <c r="A198" s="563" t="s">
        <v>135</v>
      </c>
      <c r="B198" s="571"/>
      <c r="C198" s="571"/>
      <c r="D198" s="563" t="s">
        <v>136</v>
      </c>
      <c r="F198" s="52"/>
      <c r="G198" s="61"/>
      <c r="H198" s="61"/>
      <c r="I198" s="99"/>
      <c r="J198" s="103"/>
      <c r="K198" s="99"/>
      <c r="L198" s="99"/>
      <c r="M198" s="99"/>
      <c r="N198" s="99"/>
    </row>
    <row r="199" spans="1:16">
      <c r="A199" s="563" t="s">
        <v>137</v>
      </c>
      <c r="B199" s="571"/>
      <c r="C199" s="571"/>
      <c r="D199" s="563" t="s">
        <v>138</v>
      </c>
      <c r="F199" s="52"/>
      <c r="G199" s="61"/>
      <c r="H199" s="61"/>
      <c r="I199" s="99"/>
      <c r="J199" s="103"/>
      <c r="K199" s="99"/>
      <c r="L199" s="103"/>
      <c r="M199" s="103"/>
      <c r="N199" s="99"/>
    </row>
    <row r="200" spans="1:16">
      <c r="A200" s="563" t="s">
        <v>139</v>
      </c>
      <c r="B200" s="571"/>
      <c r="C200" s="571"/>
      <c r="D200" s="563" t="s">
        <v>140</v>
      </c>
      <c r="F200" s="52"/>
      <c r="G200" s="61"/>
      <c r="H200" s="61"/>
      <c r="I200" s="99"/>
      <c r="J200" s="103"/>
      <c r="K200" s="99"/>
      <c r="L200" s="99"/>
      <c r="M200" s="99"/>
      <c r="N200" s="99"/>
    </row>
    <row r="201" spans="1:16" ht="10.5" customHeight="1">
      <c r="A201" s="426"/>
      <c r="B201" s="426"/>
      <c r="C201" s="426"/>
      <c r="D201" s="426"/>
      <c r="E201" s="426"/>
      <c r="F201" s="51"/>
      <c r="G201" s="51"/>
      <c r="H201" s="51"/>
      <c r="I201" s="99"/>
      <c r="J201" s="103"/>
      <c r="K201" s="99"/>
      <c r="L201" s="99"/>
      <c r="M201" s="99"/>
      <c r="N201" s="99"/>
    </row>
    <row r="202" spans="1:16" ht="24.75" customHeight="1">
      <c r="A202" s="842" t="s">
        <v>221</v>
      </c>
      <c r="B202" s="843"/>
      <c r="C202" s="843"/>
      <c r="D202" s="843"/>
      <c r="E202" s="843"/>
      <c r="F202" s="843"/>
      <c r="G202" s="843"/>
      <c r="I202" s="99"/>
      <c r="J202" s="104"/>
      <c r="K202" s="99"/>
      <c r="L202" s="99"/>
      <c r="M202" s="99"/>
      <c r="N202" s="99"/>
      <c r="P202" s="66"/>
    </row>
    <row r="203" spans="1:16">
      <c r="J203" s="99"/>
      <c r="P203" s="66"/>
    </row>
    <row r="204" spans="1:16" ht="29.25" customHeight="1">
      <c r="A204" s="844" t="s">
        <v>219</v>
      </c>
      <c r="B204" s="844"/>
      <c r="C204" s="844"/>
      <c r="D204" s="844"/>
      <c r="E204" s="844"/>
      <c r="F204" s="844"/>
      <c r="G204" s="844"/>
      <c r="H204" s="99"/>
      <c r="I204" s="100"/>
      <c r="J204" s="99"/>
      <c r="K204" s="99"/>
      <c r="L204" s="99"/>
      <c r="M204" s="99"/>
      <c r="N204" s="99"/>
    </row>
    <row r="205" spans="1:16" s="42" customFormat="1" ht="12">
      <c r="A205" s="56" t="s">
        <v>3</v>
      </c>
      <c r="B205" s="68"/>
      <c r="C205" s="605"/>
      <c r="D205" s="605"/>
      <c r="E205" s="605"/>
      <c r="F205" s="57"/>
      <c r="G205" s="57"/>
      <c r="H205" s="420"/>
      <c r="I205" s="56"/>
      <c r="J205" s="420"/>
      <c r="K205" s="420"/>
      <c r="L205" s="420"/>
      <c r="M205" s="420"/>
      <c r="N205" s="420"/>
    </row>
    <row r="206" spans="1:16" s="481" customFormat="1" ht="39.950000000000003" customHeight="1">
      <c r="A206" s="582" t="s">
        <v>0</v>
      </c>
      <c r="B206" s="606" t="s">
        <v>142</v>
      </c>
      <c r="C206" s="606" t="s">
        <v>217</v>
      </c>
      <c r="D206" s="607" t="s">
        <v>218</v>
      </c>
      <c r="E206" s="608"/>
      <c r="F206" s="608"/>
      <c r="G206" s="608"/>
      <c r="H206" s="480"/>
      <c r="I206" s="609"/>
      <c r="J206" s="480"/>
      <c r="K206" s="480"/>
      <c r="L206" s="480"/>
      <c r="M206" s="480"/>
      <c r="N206" s="480"/>
    </row>
    <row r="207" spans="1:16" s="434" customFormat="1" ht="12.75">
      <c r="A207" s="610">
        <v>1968</v>
      </c>
      <c r="B207" s="611">
        <v>7321</v>
      </c>
      <c r="C207" s="545">
        <v>26683</v>
      </c>
      <c r="D207" s="546">
        <v>22923</v>
      </c>
      <c r="E207" s="612"/>
      <c r="F207" s="482"/>
      <c r="G207" s="613"/>
      <c r="H207" s="433"/>
      <c r="I207" s="609"/>
      <c r="J207" s="609"/>
      <c r="K207" s="609"/>
      <c r="L207" s="433"/>
      <c r="M207" s="433"/>
      <c r="N207" s="433"/>
    </row>
    <row r="208" spans="1:16" s="434" customFormat="1" ht="12.75">
      <c r="A208" s="610">
        <v>1969</v>
      </c>
      <c r="B208" s="614">
        <v>9475</v>
      </c>
      <c r="C208" s="615">
        <v>47279</v>
      </c>
      <c r="D208" s="616">
        <v>44444</v>
      </c>
      <c r="E208" s="612"/>
      <c r="F208" s="482"/>
      <c r="G208" s="613"/>
      <c r="H208" s="433"/>
      <c r="I208" s="609"/>
      <c r="J208" s="609"/>
      <c r="K208" s="609"/>
      <c r="L208" s="433"/>
      <c r="M208" s="433"/>
      <c r="N208" s="433"/>
    </row>
    <row r="209" spans="1:14" s="434" customFormat="1" ht="12.75">
      <c r="A209" s="610">
        <v>1970</v>
      </c>
      <c r="B209" s="614">
        <v>17373</v>
      </c>
      <c r="C209" s="545">
        <v>50225</v>
      </c>
      <c r="D209" s="546">
        <v>50007</v>
      </c>
      <c r="E209" s="612"/>
      <c r="F209" s="482"/>
      <c r="G209" s="613"/>
      <c r="H209" s="433"/>
      <c r="I209" s="609"/>
      <c r="J209" s="609"/>
      <c r="K209" s="609"/>
      <c r="L209" s="433"/>
      <c r="M209" s="433"/>
      <c r="N209" s="433"/>
    </row>
    <row r="210" spans="1:14" s="434" customFormat="1" ht="12.75">
      <c r="A210" s="610">
        <v>1971</v>
      </c>
      <c r="B210" s="614">
        <v>23812</v>
      </c>
      <c r="C210" s="545">
        <v>59192</v>
      </c>
      <c r="D210" s="546">
        <v>57397</v>
      </c>
      <c r="E210" s="612"/>
      <c r="F210" s="482"/>
      <c r="G210" s="613"/>
      <c r="H210" s="433"/>
      <c r="I210" s="609"/>
      <c r="J210" s="609"/>
      <c r="K210" s="609"/>
      <c r="L210" s="433"/>
      <c r="M210" s="433"/>
      <c r="N210" s="433"/>
    </row>
    <row r="211" spans="1:14" s="434" customFormat="1" ht="12.75">
      <c r="A211" s="610">
        <v>1972</v>
      </c>
      <c r="B211" s="614">
        <v>18819</v>
      </c>
      <c r="C211" s="545">
        <v>82117</v>
      </c>
      <c r="D211" s="546">
        <v>80522</v>
      </c>
      <c r="E211" s="612"/>
      <c r="F211" s="482"/>
      <c r="G211" s="613"/>
      <c r="H211" s="433"/>
      <c r="I211" s="609"/>
      <c r="J211" s="609"/>
      <c r="K211" s="609"/>
      <c r="L211" s="433"/>
      <c r="M211" s="433"/>
      <c r="N211" s="433"/>
    </row>
    <row r="212" spans="1:14" s="434" customFormat="1" ht="12.75">
      <c r="A212" s="610">
        <v>1973</v>
      </c>
      <c r="B212" s="614">
        <v>28290</v>
      </c>
      <c r="C212" s="545">
        <v>101463</v>
      </c>
      <c r="D212" s="546">
        <v>100236</v>
      </c>
      <c r="E212" s="612"/>
      <c r="F212" s="482"/>
      <c r="G212" s="613"/>
      <c r="H212" s="433"/>
      <c r="I212" s="609"/>
      <c r="J212" s="609"/>
      <c r="K212" s="609"/>
      <c r="L212" s="433"/>
      <c r="M212" s="433"/>
      <c r="N212" s="433"/>
    </row>
    <row r="213" spans="1:14" s="434" customFormat="1" ht="12.75">
      <c r="A213" s="610">
        <v>1974</v>
      </c>
      <c r="B213" s="614">
        <v>37398</v>
      </c>
      <c r="C213" s="545">
        <v>164064</v>
      </c>
      <c r="D213" s="546">
        <v>153222</v>
      </c>
      <c r="E213" s="612"/>
      <c r="F213" s="482"/>
      <c r="G213" s="613"/>
      <c r="H213" s="433"/>
      <c r="I213" s="609"/>
      <c r="J213" s="609"/>
      <c r="K213" s="609"/>
      <c r="L213" s="433"/>
      <c r="M213" s="433"/>
      <c r="N213" s="433"/>
    </row>
    <row r="214" spans="1:14" s="434" customFormat="1" ht="12.75">
      <c r="A214" s="610">
        <v>1975</v>
      </c>
      <c r="B214" s="614">
        <v>44064</v>
      </c>
      <c r="C214" s="545">
        <v>231204</v>
      </c>
      <c r="D214" s="546">
        <v>210914</v>
      </c>
      <c r="E214" s="612"/>
      <c r="F214" s="482"/>
      <c r="G214" s="613"/>
      <c r="H214" s="433"/>
      <c r="I214" s="609"/>
      <c r="J214" s="609"/>
      <c r="K214" s="609"/>
      <c r="L214" s="433"/>
      <c r="M214" s="433"/>
      <c r="N214" s="433"/>
    </row>
    <row r="215" spans="1:14" s="434" customFormat="1" ht="12.75">
      <c r="A215" s="610">
        <v>1976</v>
      </c>
      <c r="B215" s="614">
        <v>50805</v>
      </c>
      <c r="C215" s="545">
        <v>255615</v>
      </c>
      <c r="D215" s="546">
        <v>236163</v>
      </c>
      <c r="E215" s="612"/>
      <c r="F215" s="482"/>
      <c r="G215" s="613"/>
      <c r="H215" s="433"/>
      <c r="I215" s="609"/>
      <c r="J215" s="609"/>
      <c r="K215" s="609"/>
      <c r="L215" s="433"/>
      <c r="M215" s="433"/>
      <c r="N215" s="433"/>
    </row>
    <row r="216" spans="1:14" s="434" customFormat="1" ht="12.75">
      <c r="A216" s="610">
        <v>1977</v>
      </c>
      <c r="B216" s="614">
        <v>52390</v>
      </c>
      <c r="C216" s="545">
        <v>323302</v>
      </c>
      <c r="D216" s="546">
        <v>303677</v>
      </c>
      <c r="E216" s="612"/>
      <c r="F216" s="482"/>
      <c r="G216" s="613"/>
      <c r="H216" s="433"/>
      <c r="I216" s="609"/>
      <c r="J216" s="609"/>
      <c r="K216" s="609"/>
      <c r="L216" s="433"/>
      <c r="M216" s="433"/>
      <c r="N216" s="433"/>
    </row>
    <row r="217" spans="1:14" s="434" customFormat="1" ht="12.75">
      <c r="A217" s="610">
        <v>1978</v>
      </c>
      <c r="B217" s="614">
        <v>59060</v>
      </c>
      <c r="C217" s="545">
        <v>363333</v>
      </c>
      <c r="D217" s="546">
        <v>326095</v>
      </c>
      <c r="E217" s="612"/>
      <c r="F217" s="482"/>
      <c r="G217" s="613"/>
      <c r="H217" s="433"/>
      <c r="I217" s="609"/>
      <c r="J217" s="609"/>
      <c r="K217" s="609"/>
      <c r="L217" s="433"/>
      <c r="M217" s="433"/>
      <c r="N217" s="433"/>
    </row>
    <row r="218" spans="1:14" s="434" customFormat="1" ht="12.75">
      <c r="A218" s="610">
        <v>1979</v>
      </c>
      <c r="B218" s="614">
        <v>60917</v>
      </c>
      <c r="C218" s="545">
        <v>412273</v>
      </c>
      <c r="D218" s="546">
        <v>387529</v>
      </c>
      <c r="E218" s="612"/>
      <c r="F218" s="482"/>
      <c r="G218" s="613"/>
      <c r="H218" s="433"/>
      <c r="I218" s="609"/>
      <c r="J218" s="609"/>
      <c r="K218" s="609"/>
      <c r="L218" s="433"/>
      <c r="M218" s="433"/>
      <c r="N218" s="433"/>
    </row>
    <row r="219" spans="1:14" s="434" customFormat="1" ht="12.75">
      <c r="A219" s="610">
        <v>1980</v>
      </c>
      <c r="B219" s="614">
        <v>63376</v>
      </c>
      <c r="C219" s="545">
        <v>483634</v>
      </c>
      <c r="D219" s="546">
        <v>440685</v>
      </c>
      <c r="E219" s="612"/>
      <c r="F219" s="482"/>
      <c r="G219" s="613"/>
      <c r="H219" s="433"/>
      <c r="I219" s="609"/>
      <c r="J219" s="609"/>
      <c r="K219" s="609"/>
      <c r="L219" s="433"/>
      <c r="M219" s="433"/>
      <c r="N219" s="433"/>
    </row>
    <row r="220" spans="1:14" s="434" customFormat="1" ht="12.75">
      <c r="A220" s="610">
        <v>1981</v>
      </c>
      <c r="B220" s="614">
        <v>66845</v>
      </c>
      <c r="C220" s="545">
        <v>528368</v>
      </c>
      <c r="D220" s="546">
        <v>488329</v>
      </c>
      <c r="E220" s="612"/>
      <c r="F220" s="482"/>
      <c r="G220" s="613"/>
      <c r="H220" s="433"/>
      <c r="I220" s="609"/>
      <c r="J220" s="609"/>
      <c r="K220" s="609"/>
      <c r="L220" s="433"/>
      <c r="M220" s="433"/>
      <c r="N220" s="433"/>
    </row>
    <row r="221" spans="1:14" s="434" customFormat="1" ht="12.75">
      <c r="A221" s="610">
        <v>1982</v>
      </c>
      <c r="B221" s="614">
        <v>43462</v>
      </c>
      <c r="C221" s="545">
        <v>577972</v>
      </c>
      <c r="D221" s="546">
        <v>520035</v>
      </c>
      <c r="E221" s="612"/>
      <c r="F221" s="482"/>
      <c r="G221" s="613"/>
      <c r="H221" s="433"/>
      <c r="I221" s="609"/>
      <c r="J221" s="609"/>
      <c r="K221" s="609"/>
      <c r="L221" s="433"/>
      <c r="M221" s="433"/>
      <c r="N221" s="433"/>
    </row>
    <row r="222" spans="1:14" s="434" customFormat="1" ht="12.75">
      <c r="A222" s="610">
        <v>1983</v>
      </c>
      <c r="B222" s="614">
        <v>42943</v>
      </c>
      <c r="C222" s="545">
        <v>598199</v>
      </c>
      <c r="D222" s="546">
        <v>605961</v>
      </c>
      <c r="E222" s="612"/>
      <c r="F222" s="482"/>
      <c r="G222" s="613"/>
      <c r="H222" s="433"/>
      <c r="I222" s="609"/>
      <c r="J222" s="609"/>
      <c r="K222" s="609"/>
      <c r="L222" s="433"/>
      <c r="M222" s="433"/>
      <c r="N222" s="433"/>
    </row>
    <row r="223" spans="1:14" s="434" customFormat="1" ht="12.75">
      <c r="A223" s="610">
        <v>1984</v>
      </c>
      <c r="B223" s="614">
        <v>39583</v>
      </c>
      <c r="C223" s="545">
        <v>572769</v>
      </c>
      <c r="D223" s="546">
        <v>573007</v>
      </c>
      <c r="E223" s="612"/>
      <c r="F223" s="482"/>
      <c r="G223" s="613"/>
      <c r="H223" s="433"/>
      <c r="I223" s="609"/>
      <c r="J223" s="609"/>
      <c r="K223" s="609"/>
      <c r="L223" s="433"/>
      <c r="M223" s="433"/>
      <c r="N223" s="433"/>
    </row>
    <row r="224" spans="1:14" s="434" customFormat="1" ht="12.75">
      <c r="A224" s="610">
        <v>1985</v>
      </c>
      <c r="B224" s="614">
        <v>36818</v>
      </c>
      <c r="C224" s="545">
        <v>587968</v>
      </c>
      <c r="D224" s="546">
        <v>582056</v>
      </c>
      <c r="E224" s="612"/>
      <c r="F224" s="482"/>
      <c r="G224" s="613"/>
      <c r="H224" s="433"/>
      <c r="I224" s="609"/>
      <c r="J224" s="609"/>
      <c r="K224" s="609"/>
      <c r="L224" s="433"/>
      <c r="M224" s="433"/>
      <c r="N224" s="433"/>
    </row>
    <row r="225" spans="1:14" s="434" customFormat="1" ht="12.75">
      <c r="A225" s="610">
        <v>1986</v>
      </c>
      <c r="B225" s="614">
        <v>35617</v>
      </c>
      <c r="C225" s="545">
        <v>584163</v>
      </c>
      <c r="D225" s="546">
        <v>578889</v>
      </c>
      <c r="E225" s="612"/>
      <c r="F225" s="482"/>
      <c r="G225" s="613"/>
      <c r="H225" s="433"/>
      <c r="I225" s="609"/>
      <c r="J225" s="609"/>
      <c r="K225" s="609"/>
      <c r="L225" s="433"/>
      <c r="M225" s="433"/>
      <c r="N225" s="433"/>
    </row>
    <row r="226" spans="1:14" s="434" customFormat="1" ht="12.75">
      <c r="A226" s="610">
        <v>1987</v>
      </c>
      <c r="B226" s="614">
        <v>35116</v>
      </c>
      <c r="C226" s="545">
        <v>580787</v>
      </c>
      <c r="D226" s="546">
        <v>560237</v>
      </c>
      <c r="E226" s="612"/>
      <c r="F226" s="482"/>
      <c r="G226" s="613"/>
      <c r="H226" s="433"/>
      <c r="I226" s="609"/>
      <c r="J226" s="609"/>
      <c r="K226" s="609"/>
      <c r="L226" s="433"/>
      <c r="M226" s="433"/>
      <c r="N226" s="433"/>
    </row>
    <row r="227" spans="1:14" s="434" customFormat="1" ht="12.75">
      <c r="A227" s="610">
        <v>1988</v>
      </c>
      <c r="B227" s="614">
        <v>37865</v>
      </c>
      <c r="C227" s="545">
        <v>617399</v>
      </c>
      <c r="D227" s="546">
        <v>608561</v>
      </c>
      <c r="E227" s="612"/>
      <c r="F227" s="482"/>
      <c r="G227" s="613"/>
      <c r="H227" s="433"/>
      <c r="I227" s="609"/>
      <c r="J227" s="609"/>
      <c r="K227" s="609"/>
      <c r="L227" s="433"/>
      <c r="M227" s="433"/>
      <c r="N227" s="433"/>
    </row>
    <row r="228" spans="1:14" s="434" customFormat="1" ht="12.75">
      <c r="A228" s="610">
        <v>1989</v>
      </c>
      <c r="B228" s="614">
        <v>39540</v>
      </c>
      <c r="C228" s="545">
        <v>636728</v>
      </c>
      <c r="D228" s="546">
        <v>628600</v>
      </c>
      <c r="E228" s="612"/>
      <c r="F228" s="482"/>
      <c r="G228" s="613"/>
      <c r="H228" s="433"/>
      <c r="I228" s="609"/>
      <c r="J228" s="609"/>
      <c r="K228" s="609"/>
      <c r="L228" s="433"/>
      <c r="M228" s="433"/>
      <c r="N228" s="433"/>
    </row>
    <row r="229" spans="1:14" s="434" customFormat="1" ht="12.75">
      <c r="A229" s="610">
        <v>1990</v>
      </c>
      <c r="B229" s="614">
        <v>39160</v>
      </c>
      <c r="C229" s="545">
        <v>613200</v>
      </c>
      <c r="D229" s="546">
        <v>620113</v>
      </c>
      <c r="E229" s="612"/>
      <c r="F229" s="482"/>
      <c r="G229" s="613"/>
      <c r="H229" s="433"/>
      <c r="I229" s="609"/>
      <c r="J229" s="609"/>
      <c r="K229" s="609"/>
      <c r="L229" s="433"/>
      <c r="M229" s="433"/>
      <c r="N229" s="433"/>
    </row>
    <row r="230" spans="1:14" s="434" customFormat="1" ht="12.75">
      <c r="A230" s="610">
        <v>1991</v>
      </c>
      <c r="B230" s="614">
        <v>33660</v>
      </c>
      <c r="C230" s="545">
        <v>533087</v>
      </c>
      <c r="D230" s="546">
        <v>541731</v>
      </c>
      <c r="E230" s="612"/>
      <c r="F230" s="482"/>
      <c r="G230" s="613"/>
      <c r="H230" s="433"/>
      <c r="I230" s="609"/>
      <c r="J230" s="609"/>
      <c r="K230" s="609"/>
      <c r="L230" s="433"/>
      <c r="M230" s="433"/>
      <c r="N230" s="433"/>
    </row>
    <row r="231" spans="1:14" s="434" customFormat="1" ht="12.75">
      <c r="A231" s="610">
        <v>1992</v>
      </c>
      <c r="B231" s="614">
        <v>39733</v>
      </c>
      <c r="C231" s="545">
        <v>600928</v>
      </c>
      <c r="D231" s="546">
        <v>590049</v>
      </c>
      <c r="E231" s="612"/>
      <c r="F231" s="482"/>
      <c r="G231" s="613"/>
      <c r="H231" s="433"/>
      <c r="I231" s="609"/>
      <c r="J231" s="609"/>
      <c r="K231" s="609"/>
      <c r="L231" s="433"/>
      <c r="M231" s="433"/>
      <c r="N231" s="433"/>
    </row>
    <row r="232" spans="1:14" s="434" customFormat="1" ht="12.75">
      <c r="A232" s="610">
        <v>1993</v>
      </c>
      <c r="B232" s="614">
        <v>38531</v>
      </c>
      <c r="C232" s="545">
        <v>751631</v>
      </c>
      <c r="D232" s="546">
        <v>724745</v>
      </c>
      <c r="E232" s="612"/>
      <c r="F232" s="482"/>
      <c r="G232" s="613"/>
      <c r="H232" s="433"/>
      <c r="I232" s="609"/>
      <c r="J232" s="609"/>
      <c r="K232" s="609"/>
      <c r="L232" s="433"/>
      <c r="M232" s="433"/>
      <c r="N232" s="433"/>
    </row>
    <row r="233" spans="1:14" s="434" customFormat="1" ht="12.75">
      <c r="A233" s="610">
        <v>1994</v>
      </c>
      <c r="B233" s="614">
        <v>40516</v>
      </c>
      <c r="C233" s="545">
        <v>890118</v>
      </c>
      <c r="D233" s="546">
        <v>873156</v>
      </c>
      <c r="E233" s="612"/>
      <c r="F233" s="482"/>
      <c r="G233" s="613"/>
      <c r="H233" s="433"/>
      <c r="I233" s="609"/>
      <c r="J233" s="609"/>
      <c r="K233" s="609"/>
      <c r="L233" s="433"/>
      <c r="M233" s="433"/>
      <c r="N233" s="433"/>
    </row>
    <row r="234" spans="1:14" s="434" customFormat="1" ht="12.75">
      <c r="A234" s="610">
        <v>1995</v>
      </c>
      <c r="B234" s="614">
        <v>41401</v>
      </c>
      <c r="C234" s="545">
        <v>984441</v>
      </c>
      <c r="D234" s="546">
        <v>967075</v>
      </c>
      <c r="E234" s="612"/>
      <c r="F234" s="482"/>
      <c r="G234" s="613"/>
      <c r="H234" s="433"/>
      <c r="I234" s="609"/>
      <c r="J234" s="609"/>
      <c r="K234" s="609"/>
      <c r="L234" s="433"/>
      <c r="M234" s="433"/>
      <c r="N234" s="433"/>
    </row>
    <row r="235" spans="1:14" s="434" customFormat="1" ht="12.75">
      <c r="A235" s="610">
        <v>1996</v>
      </c>
      <c r="B235" s="614">
        <v>41568</v>
      </c>
      <c r="C235" s="545">
        <v>1036758</v>
      </c>
      <c r="D235" s="546">
        <v>1088281</v>
      </c>
      <c r="E235" s="612"/>
      <c r="F235" s="482"/>
      <c r="G235" s="613"/>
      <c r="H235" s="433"/>
      <c r="I235" s="609"/>
      <c r="J235" s="609"/>
      <c r="K235" s="609"/>
      <c r="L235" s="433"/>
      <c r="M235" s="433"/>
      <c r="N235" s="433"/>
    </row>
    <row r="236" spans="1:14" s="434" customFormat="1" ht="12.75">
      <c r="A236" s="610">
        <v>1997</v>
      </c>
      <c r="B236" s="614">
        <v>41306</v>
      </c>
      <c r="C236" s="545">
        <v>1065443</v>
      </c>
      <c r="D236" s="546">
        <v>998172</v>
      </c>
      <c r="E236" s="612"/>
      <c r="F236" s="482"/>
      <c r="G236" s="613"/>
      <c r="H236" s="433"/>
      <c r="I236" s="609"/>
      <c r="J236" s="609"/>
      <c r="K236" s="609"/>
      <c r="L236" s="433"/>
      <c r="M236" s="433"/>
      <c r="N236" s="433"/>
    </row>
    <row r="237" spans="1:14" s="434" customFormat="1" ht="12.75">
      <c r="A237" s="610">
        <v>1998</v>
      </c>
      <c r="B237" s="614">
        <v>45927</v>
      </c>
      <c r="C237" s="545">
        <v>1136068</v>
      </c>
      <c r="D237" s="546">
        <v>1098133</v>
      </c>
      <c r="E237" s="612"/>
      <c r="F237" s="482"/>
      <c r="G237" s="613"/>
      <c r="H237" s="433"/>
      <c r="I237" s="609"/>
      <c r="J237" s="609"/>
      <c r="K237" s="609"/>
      <c r="L237" s="433"/>
      <c r="M237" s="433"/>
      <c r="N237" s="433"/>
    </row>
    <row r="238" spans="1:14" s="434" customFormat="1" ht="12.75">
      <c r="A238" s="610">
        <v>1999</v>
      </c>
      <c r="B238" s="614">
        <v>50694</v>
      </c>
      <c r="C238" s="545">
        <v>1319653</v>
      </c>
      <c r="D238" s="546">
        <v>1294431</v>
      </c>
      <c r="E238" s="612"/>
      <c r="F238" s="482"/>
      <c r="G238" s="613"/>
      <c r="H238" s="433"/>
      <c r="I238" s="609"/>
      <c r="J238" s="609"/>
      <c r="K238" s="609"/>
      <c r="L238" s="433"/>
      <c r="M238" s="433"/>
      <c r="N238" s="433"/>
    </row>
    <row r="239" spans="1:14" s="434" customFormat="1" ht="12.75">
      <c r="A239" s="610">
        <v>2000</v>
      </c>
      <c r="B239" s="614">
        <v>57111</v>
      </c>
      <c r="C239" s="545">
        <v>1439938</v>
      </c>
      <c r="D239" s="546">
        <v>1453628</v>
      </c>
      <c r="E239" s="612"/>
      <c r="F239" s="482"/>
      <c r="G239" s="613"/>
      <c r="H239" s="433"/>
      <c r="I239" s="609"/>
      <c r="J239" s="609"/>
      <c r="K239" s="609"/>
      <c r="L239" s="433"/>
      <c r="M239" s="433"/>
      <c r="N239" s="433"/>
    </row>
    <row r="240" spans="1:14" s="434" customFormat="1" ht="12.75">
      <c r="A240" s="610">
        <v>2001</v>
      </c>
      <c r="B240" s="614">
        <v>65134</v>
      </c>
      <c r="C240" s="545">
        <v>1418034</v>
      </c>
      <c r="D240" s="546">
        <v>1470260</v>
      </c>
      <c r="E240" s="612"/>
      <c r="F240" s="482"/>
      <c r="G240" s="613"/>
      <c r="H240" s="433"/>
      <c r="I240" s="609"/>
      <c r="J240" s="609"/>
      <c r="K240" s="609"/>
      <c r="L240" s="433"/>
      <c r="M240" s="433"/>
      <c r="N240" s="433"/>
    </row>
    <row r="241" spans="1:14" s="434" customFormat="1" ht="12.75">
      <c r="A241" s="610">
        <v>2002</v>
      </c>
      <c r="B241" s="614">
        <v>65987</v>
      </c>
      <c r="C241" s="545">
        <v>1725610</v>
      </c>
      <c r="D241" s="546">
        <v>1698867</v>
      </c>
      <c r="E241" s="612"/>
      <c r="F241" s="482"/>
      <c r="G241" s="613"/>
      <c r="H241" s="433"/>
      <c r="I241" s="609"/>
      <c r="J241" s="609"/>
      <c r="K241" s="609"/>
      <c r="L241" s="433"/>
      <c r="M241" s="433"/>
      <c r="N241" s="433"/>
    </row>
    <row r="242" spans="1:14" s="434" customFormat="1" ht="12.75">
      <c r="A242" s="610">
        <v>2003</v>
      </c>
      <c r="B242" s="614">
        <v>69313</v>
      </c>
      <c r="C242" s="79">
        <v>1892821</v>
      </c>
      <c r="D242" s="547">
        <v>1893851</v>
      </c>
      <c r="E242" s="612"/>
      <c r="F242" s="482"/>
      <c r="G242" s="613"/>
      <c r="H242" s="433"/>
      <c r="I242" s="609"/>
      <c r="J242" s="609"/>
      <c r="K242" s="609"/>
      <c r="L242" s="433"/>
      <c r="M242" s="433"/>
      <c r="N242" s="433"/>
    </row>
    <row r="243" spans="1:14" s="434" customFormat="1" ht="12.75">
      <c r="A243" s="610">
        <v>2004</v>
      </c>
      <c r="B243" s="614">
        <v>74022</v>
      </c>
      <c r="C243" s="79">
        <v>2365127</v>
      </c>
      <c r="D243" s="547">
        <v>2336093</v>
      </c>
      <c r="E243" s="612"/>
      <c r="F243" s="482"/>
      <c r="G243" s="613"/>
      <c r="H243" s="433"/>
      <c r="I243" s="609"/>
      <c r="J243" s="609"/>
      <c r="K243" s="609"/>
      <c r="L243" s="433"/>
      <c r="M243" s="433"/>
      <c r="N243" s="433"/>
    </row>
    <row r="244" spans="1:14" s="434" customFormat="1" ht="12.75">
      <c r="A244" s="610">
        <v>2005</v>
      </c>
      <c r="B244" s="614">
        <v>76633</v>
      </c>
      <c r="C244" s="429">
        <v>2482092</v>
      </c>
      <c r="D244" s="107">
        <v>2458410</v>
      </c>
      <c r="E244" s="612"/>
      <c r="F244" s="482"/>
      <c r="G244" s="613"/>
      <c r="H244" s="433"/>
      <c r="I244" s="609"/>
      <c r="J244" s="609"/>
      <c r="K244" s="609"/>
      <c r="L244" s="433"/>
      <c r="M244" s="433"/>
      <c r="N244" s="433"/>
    </row>
    <row r="245" spans="1:14" s="434" customFormat="1" ht="12.75">
      <c r="A245" s="610">
        <v>2006</v>
      </c>
      <c r="B245" s="614">
        <v>75437</v>
      </c>
      <c r="C245" s="429">
        <v>2419967</v>
      </c>
      <c r="D245" s="107">
        <v>2369569</v>
      </c>
      <c r="E245" s="612"/>
      <c r="F245" s="482"/>
      <c r="G245" s="613"/>
      <c r="H245" s="433"/>
      <c r="I245" s="609"/>
      <c r="J245" s="609"/>
      <c r="K245" s="609"/>
      <c r="L245" s="433"/>
      <c r="M245" s="433"/>
      <c r="N245" s="433"/>
    </row>
    <row r="246" spans="1:14" s="434" customFormat="1" ht="12.75">
      <c r="A246" s="610">
        <v>2007</v>
      </c>
      <c r="B246" s="614">
        <v>82287</v>
      </c>
      <c r="C246" s="429">
        <v>3323346</v>
      </c>
      <c r="D246" s="107">
        <v>3242210</v>
      </c>
      <c r="E246" s="612"/>
      <c r="F246" s="482"/>
      <c r="G246" s="613"/>
      <c r="H246" s="433"/>
      <c r="I246" s="609"/>
      <c r="J246" s="609"/>
      <c r="K246" s="609"/>
      <c r="L246" s="433"/>
      <c r="M246" s="433"/>
      <c r="N246" s="433"/>
    </row>
    <row r="247" spans="1:14" s="434" customFormat="1" ht="12.75">
      <c r="A247" s="610">
        <v>2008</v>
      </c>
      <c r="B247" s="614">
        <v>93163</v>
      </c>
      <c r="C247" s="429">
        <v>4456580</v>
      </c>
      <c r="D247" s="107">
        <v>4231132</v>
      </c>
      <c r="E247" s="612"/>
      <c r="F247" s="482"/>
      <c r="G247" s="613"/>
      <c r="H247" s="433"/>
      <c r="I247" s="609"/>
      <c r="J247" s="609"/>
      <c r="K247" s="609"/>
      <c r="L247" s="433"/>
      <c r="M247" s="433"/>
      <c r="N247" s="433"/>
    </row>
    <row r="248" spans="1:14" s="434" customFormat="1" ht="12.75">
      <c r="A248" s="610">
        <v>2009</v>
      </c>
      <c r="B248" s="614">
        <v>102118</v>
      </c>
      <c r="C248" s="429">
        <v>4724183</v>
      </c>
      <c r="D248" s="107">
        <v>4650448</v>
      </c>
      <c r="E248" s="612"/>
      <c r="F248" s="482"/>
      <c r="G248" s="613"/>
      <c r="H248" s="433"/>
      <c r="I248" s="609"/>
      <c r="J248" s="609"/>
      <c r="K248" s="609"/>
      <c r="L248" s="433"/>
      <c r="M248" s="433"/>
      <c r="N248" s="433"/>
    </row>
    <row r="249" spans="1:14" s="434" customFormat="1" ht="12.75">
      <c r="A249" s="617">
        <v>2010</v>
      </c>
      <c r="B249" s="618">
        <v>135715</v>
      </c>
      <c r="C249" s="619">
        <v>5419321</v>
      </c>
      <c r="D249" s="620">
        <v>5343809</v>
      </c>
      <c r="E249" s="612"/>
      <c r="F249" s="482"/>
      <c r="G249" s="613"/>
      <c r="H249" s="433"/>
      <c r="I249" s="609"/>
      <c r="J249" s="609"/>
      <c r="K249" s="609"/>
      <c r="L249" s="433"/>
      <c r="M249" s="433"/>
      <c r="N249" s="433"/>
    </row>
    <row r="250" spans="1:14" s="434" customFormat="1" ht="12.75">
      <c r="A250" s="837" t="s">
        <v>131</v>
      </c>
      <c r="B250" s="838"/>
      <c r="C250" s="838"/>
      <c r="D250" s="839"/>
      <c r="E250" s="621"/>
      <c r="F250" s="622"/>
      <c r="G250" s="622"/>
    </row>
    <row r="251" spans="1:14" s="434" customFormat="1" ht="12.75">
      <c r="A251" s="632"/>
      <c r="B251" s="413">
        <f>B249/B207*100-100</f>
        <v>1753.7768064472068</v>
      </c>
      <c r="C251" s="413">
        <f t="shared" ref="C251:D251" si="3">C249/C207*100-100</f>
        <v>20210.013866506764</v>
      </c>
      <c r="D251" s="623">
        <f t="shared" si="3"/>
        <v>23211.996684552632</v>
      </c>
      <c r="E251" s="624"/>
      <c r="F251" s="622"/>
      <c r="G251" s="622"/>
    </row>
    <row r="252" spans="1:14">
      <c r="A252" s="567" t="s">
        <v>358</v>
      </c>
      <c r="B252" s="68"/>
      <c r="C252" s="424"/>
      <c r="D252" s="424"/>
      <c r="E252" s="424"/>
      <c r="F252" s="47"/>
      <c r="G252" s="47"/>
    </row>
    <row r="253" spans="1:14">
      <c r="A253" s="573" t="s">
        <v>122</v>
      </c>
      <c r="B253" s="68"/>
      <c r="C253" s="424"/>
      <c r="D253" s="424"/>
      <c r="E253" s="424"/>
      <c r="F253" s="47"/>
      <c r="G253" s="47"/>
    </row>
    <row r="254" spans="1:14">
      <c r="A254" s="574" t="s">
        <v>359</v>
      </c>
      <c r="B254" s="68"/>
      <c r="C254" s="424"/>
      <c r="D254" s="424"/>
      <c r="E254" s="424"/>
      <c r="F254" s="47"/>
      <c r="G254" s="47"/>
    </row>
    <row r="255" spans="1:14">
      <c r="A255" s="575" t="s">
        <v>360</v>
      </c>
      <c r="B255" s="576"/>
      <c r="C255" s="424"/>
      <c r="D255" s="424"/>
      <c r="E255" s="424"/>
      <c r="F255" s="47"/>
      <c r="G255" s="47"/>
    </row>
    <row r="256" spans="1:14">
      <c r="A256" s="575" t="s">
        <v>361</v>
      </c>
      <c r="B256" s="576"/>
    </row>
    <row r="257" spans="1:6">
      <c r="A257" s="575" t="s">
        <v>362</v>
      </c>
      <c r="B257" s="576"/>
    </row>
    <row r="258" spans="1:6">
      <c r="A258" s="575"/>
      <c r="B258" s="576"/>
    </row>
    <row r="259" spans="1:6">
      <c r="A259" s="389" t="s">
        <v>210</v>
      </c>
      <c r="B259" s="43"/>
      <c r="C259" s="43"/>
      <c r="D259" s="43"/>
      <c r="E259" s="43"/>
      <c r="F259" s="11"/>
    </row>
    <row r="260" spans="1:6" s="42" customFormat="1" ht="12">
      <c r="A260" s="298" t="s">
        <v>143</v>
      </c>
      <c r="B260" s="625"/>
      <c r="C260" s="625"/>
      <c r="D260" s="625"/>
      <c r="E260" s="625"/>
      <c r="F260" s="626"/>
    </row>
    <row r="261" spans="1:6" s="434" customFormat="1" ht="34.5" customHeight="1">
      <c r="A261" s="820" t="s">
        <v>0</v>
      </c>
      <c r="B261" s="822" t="s">
        <v>1</v>
      </c>
      <c r="C261" s="831" t="s">
        <v>144</v>
      </c>
      <c r="D261" s="832"/>
      <c r="E261" s="841" t="s">
        <v>145</v>
      </c>
      <c r="F261" s="841"/>
    </row>
    <row r="262" spans="1:6" s="434" customFormat="1" ht="12.75">
      <c r="A262" s="821"/>
      <c r="B262" s="840"/>
      <c r="C262" s="705" t="s">
        <v>146</v>
      </c>
      <c r="D262" s="666" t="s">
        <v>147</v>
      </c>
      <c r="E262" s="705" t="s">
        <v>146</v>
      </c>
      <c r="F262" s="666" t="s">
        <v>147</v>
      </c>
    </row>
    <row r="263" spans="1:6" s="434" customFormat="1" ht="12.75">
      <c r="A263" s="500">
        <v>1969</v>
      </c>
      <c r="B263" s="631">
        <v>2505</v>
      </c>
      <c r="C263" s="627">
        <v>2402</v>
      </c>
      <c r="D263" s="627">
        <v>103</v>
      </c>
      <c r="E263" s="50" t="s">
        <v>109</v>
      </c>
      <c r="F263" s="93" t="s">
        <v>109</v>
      </c>
    </row>
    <row r="264" spans="1:6" s="434" customFormat="1" ht="12.75">
      <c r="A264" s="556">
        <v>1970</v>
      </c>
      <c r="B264" s="631">
        <v>2329.4</v>
      </c>
      <c r="C264" s="627">
        <v>2249</v>
      </c>
      <c r="D264" s="627">
        <v>80.400000000000006</v>
      </c>
      <c r="E264" s="50" t="s">
        <v>109</v>
      </c>
      <c r="F264" s="93" t="s">
        <v>109</v>
      </c>
    </row>
    <row r="265" spans="1:6" s="434" customFormat="1" ht="12.75">
      <c r="A265" s="556">
        <v>1971</v>
      </c>
      <c r="B265" s="631">
        <v>2645.2</v>
      </c>
      <c r="C265" s="627">
        <v>2546</v>
      </c>
      <c r="D265" s="627">
        <v>99.2</v>
      </c>
      <c r="E265" s="50" t="s">
        <v>109</v>
      </c>
      <c r="F265" s="93" t="s">
        <v>109</v>
      </c>
    </row>
    <row r="266" spans="1:6" s="434" customFormat="1" ht="12.75">
      <c r="A266" s="556">
        <v>1972</v>
      </c>
      <c r="B266" s="631">
        <v>3501.6</v>
      </c>
      <c r="C266" s="627">
        <v>3419</v>
      </c>
      <c r="D266" s="627">
        <v>82.6</v>
      </c>
      <c r="E266" s="50" t="s">
        <v>109</v>
      </c>
      <c r="F266" s="93" t="s">
        <v>109</v>
      </c>
    </row>
    <row r="267" spans="1:6" s="434" customFormat="1" ht="12.75">
      <c r="A267" s="556">
        <v>1973</v>
      </c>
      <c r="B267" s="631">
        <v>4835.1000000000004</v>
      </c>
      <c r="C267" s="627">
        <v>4701</v>
      </c>
      <c r="D267" s="627">
        <v>134.1</v>
      </c>
      <c r="E267" s="50" t="s">
        <v>109</v>
      </c>
      <c r="F267" s="93" t="s">
        <v>109</v>
      </c>
    </row>
    <row r="268" spans="1:6" s="434" customFormat="1" ht="12.75">
      <c r="A268" s="556">
        <v>1974</v>
      </c>
      <c r="B268" s="631">
        <v>7504.1</v>
      </c>
      <c r="C268" s="627">
        <v>7366</v>
      </c>
      <c r="D268" s="627">
        <v>138.1</v>
      </c>
      <c r="E268" s="50" t="s">
        <v>109</v>
      </c>
      <c r="F268" s="93" t="s">
        <v>109</v>
      </c>
    </row>
    <row r="269" spans="1:6" s="434" customFormat="1" ht="12.75">
      <c r="A269" s="556">
        <v>1975</v>
      </c>
      <c r="B269" s="631">
        <v>11737.4</v>
      </c>
      <c r="C269" s="627">
        <v>11560</v>
      </c>
      <c r="D269" s="627">
        <v>177.4</v>
      </c>
      <c r="E269" s="50" t="s">
        <v>109</v>
      </c>
      <c r="F269" s="93" t="s">
        <v>109</v>
      </c>
    </row>
    <row r="270" spans="1:6" s="434" customFormat="1" ht="12.75">
      <c r="A270" s="556">
        <v>1976</v>
      </c>
      <c r="B270" s="631">
        <v>12646.2</v>
      </c>
      <c r="C270" s="627">
        <v>12493</v>
      </c>
      <c r="D270" s="627">
        <v>153.19999999999999</v>
      </c>
      <c r="E270" s="50" t="s">
        <v>109</v>
      </c>
      <c r="F270" s="93" t="s">
        <v>109</v>
      </c>
    </row>
    <row r="271" spans="1:6" s="434" customFormat="1" ht="12.75">
      <c r="A271" s="556">
        <v>1977</v>
      </c>
      <c r="B271" s="631">
        <v>21577.7</v>
      </c>
      <c r="C271" s="627">
        <v>21311</v>
      </c>
      <c r="D271" s="627">
        <v>266.7</v>
      </c>
      <c r="E271" s="50" t="s">
        <v>109</v>
      </c>
      <c r="F271" s="93" t="s">
        <v>109</v>
      </c>
    </row>
    <row r="272" spans="1:6" s="434" customFormat="1" ht="12.75">
      <c r="A272" s="556">
        <v>1978</v>
      </c>
      <c r="B272" s="631">
        <v>17028.7</v>
      </c>
      <c r="C272" s="627">
        <v>16655</v>
      </c>
      <c r="D272" s="627">
        <v>373.7</v>
      </c>
      <c r="E272" s="50" t="s">
        <v>109</v>
      </c>
      <c r="F272" s="93" t="s">
        <v>109</v>
      </c>
    </row>
    <row r="273" spans="1:6" s="434" customFormat="1" ht="12.75">
      <c r="A273" s="556">
        <v>1979</v>
      </c>
      <c r="B273" s="631">
        <v>20127.400000000001</v>
      </c>
      <c r="C273" s="627">
        <v>19742</v>
      </c>
      <c r="D273" s="627">
        <v>385.4</v>
      </c>
      <c r="E273" s="50" t="s">
        <v>109</v>
      </c>
      <c r="F273" s="93" t="s">
        <v>109</v>
      </c>
    </row>
    <row r="274" spans="1:6" s="434" customFormat="1" ht="12.75">
      <c r="A274" s="556">
        <v>1980</v>
      </c>
      <c r="B274" s="631">
        <v>22903.8</v>
      </c>
      <c r="C274" s="627">
        <v>22511</v>
      </c>
      <c r="D274" s="627">
        <v>392.8</v>
      </c>
      <c r="E274" s="50" t="s">
        <v>109</v>
      </c>
      <c r="F274" s="93" t="s">
        <v>109</v>
      </c>
    </row>
    <row r="275" spans="1:6" s="434" customFormat="1" ht="12.75">
      <c r="A275" s="556">
        <v>1981</v>
      </c>
      <c r="B275" s="631">
        <v>26061</v>
      </c>
      <c r="C275" s="627">
        <v>25539</v>
      </c>
      <c r="D275" s="627">
        <v>522</v>
      </c>
      <c r="E275" s="50" t="s">
        <v>109</v>
      </c>
      <c r="F275" s="93" t="s">
        <v>109</v>
      </c>
    </row>
    <row r="276" spans="1:6" s="434" customFormat="1" ht="12.75">
      <c r="A276" s="556">
        <v>1982</v>
      </c>
      <c r="B276" s="631">
        <v>26453</v>
      </c>
      <c r="C276" s="627">
        <v>25879</v>
      </c>
      <c r="D276" s="627">
        <v>574</v>
      </c>
      <c r="E276" s="50" t="s">
        <v>109</v>
      </c>
      <c r="F276" s="93" t="s">
        <v>109</v>
      </c>
    </row>
    <row r="277" spans="1:6" s="434" customFormat="1" ht="12.75">
      <c r="A277" s="556">
        <v>1983</v>
      </c>
      <c r="B277" s="631">
        <v>26106</v>
      </c>
      <c r="C277" s="627">
        <v>25637</v>
      </c>
      <c r="D277" s="627">
        <v>469</v>
      </c>
      <c r="E277" s="50" t="s">
        <v>109</v>
      </c>
      <c r="F277" s="93" t="s">
        <v>109</v>
      </c>
    </row>
    <row r="278" spans="1:6" s="434" customFormat="1" ht="12.75">
      <c r="A278" s="556">
        <v>1984</v>
      </c>
      <c r="B278" s="631">
        <v>25442.2</v>
      </c>
      <c r="C278" s="627">
        <v>24945</v>
      </c>
      <c r="D278" s="627">
        <v>497.2</v>
      </c>
      <c r="E278" s="50" t="s">
        <v>109</v>
      </c>
      <c r="F278" s="93" t="s">
        <v>109</v>
      </c>
    </row>
    <row r="279" spans="1:6" s="434" customFormat="1" ht="12.75">
      <c r="A279" s="556">
        <v>1985</v>
      </c>
      <c r="B279" s="631">
        <v>25324.6</v>
      </c>
      <c r="C279" s="627">
        <v>24829</v>
      </c>
      <c r="D279" s="627">
        <v>495.6</v>
      </c>
      <c r="E279" s="50" t="s">
        <v>109</v>
      </c>
      <c r="F279" s="93" t="s">
        <v>109</v>
      </c>
    </row>
    <row r="280" spans="1:6" s="434" customFormat="1" ht="12.75">
      <c r="A280" s="556">
        <v>1986</v>
      </c>
      <c r="B280" s="631">
        <v>23717.9</v>
      </c>
      <c r="C280" s="627">
        <v>23191</v>
      </c>
      <c r="D280" s="627">
        <v>526.9</v>
      </c>
      <c r="E280" s="50" t="s">
        <v>109</v>
      </c>
      <c r="F280" s="93" t="s">
        <v>109</v>
      </c>
    </row>
    <row r="281" spans="1:6" s="434" customFormat="1" ht="12.75">
      <c r="A281" s="556">
        <v>1987</v>
      </c>
      <c r="B281" s="631">
        <v>22120.400000000001</v>
      </c>
      <c r="C281" s="627">
        <v>21605</v>
      </c>
      <c r="D281" s="627">
        <v>515.4</v>
      </c>
      <c r="E281" s="50" t="s">
        <v>109</v>
      </c>
      <c r="F281" s="93" t="s">
        <v>109</v>
      </c>
    </row>
    <row r="282" spans="1:6" s="434" customFormat="1" ht="12.75">
      <c r="A282" s="556">
        <v>1988</v>
      </c>
      <c r="B282" s="631">
        <v>22964</v>
      </c>
      <c r="C282" s="627">
        <v>22456</v>
      </c>
      <c r="D282" s="627">
        <v>508</v>
      </c>
      <c r="E282" s="50" t="s">
        <v>109</v>
      </c>
      <c r="F282" s="93" t="s">
        <v>109</v>
      </c>
    </row>
    <row r="283" spans="1:6" s="434" customFormat="1" ht="12.75">
      <c r="A283" s="556">
        <v>1989</v>
      </c>
      <c r="B283" s="631">
        <v>25361</v>
      </c>
      <c r="C283" s="627">
        <v>24949</v>
      </c>
      <c r="D283" s="627">
        <v>412</v>
      </c>
      <c r="E283" s="50" t="s">
        <v>109</v>
      </c>
      <c r="F283" s="93" t="s">
        <v>109</v>
      </c>
    </row>
    <row r="284" spans="1:6" s="434" customFormat="1" ht="12.75">
      <c r="A284" s="556">
        <v>1990</v>
      </c>
      <c r="B284" s="631">
        <v>22777</v>
      </c>
      <c r="C284" s="627">
        <v>22329</v>
      </c>
      <c r="D284" s="627">
        <v>448</v>
      </c>
      <c r="E284" s="50" t="s">
        <v>109</v>
      </c>
      <c r="F284" s="93" t="s">
        <v>109</v>
      </c>
    </row>
    <row r="285" spans="1:6" s="434" customFormat="1" ht="12.75">
      <c r="A285" s="556">
        <v>1991</v>
      </c>
      <c r="B285" s="631">
        <v>20569</v>
      </c>
      <c r="C285" s="627">
        <v>20169</v>
      </c>
      <c r="D285" s="627">
        <v>400</v>
      </c>
      <c r="E285" s="50" t="s">
        <v>109</v>
      </c>
      <c r="F285" s="93" t="s">
        <v>109</v>
      </c>
    </row>
    <row r="286" spans="1:6" s="434" customFormat="1" ht="12.75">
      <c r="A286" s="556">
        <v>1992</v>
      </c>
      <c r="B286" s="631">
        <v>22968</v>
      </c>
      <c r="C286" s="627">
        <v>22440</v>
      </c>
      <c r="D286" s="627">
        <v>528</v>
      </c>
      <c r="E286" s="50" t="s">
        <v>109</v>
      </c>
      <c r="F286" s="93" t="s">
        <v>109</v>
      </c>
    </row>
    <row r="287" spans="1:6" s="434" customFormat="1" ht="12.75">
      <c r="A287" s="556">
        <v>1993</v>
      </c>
      <c r="B287" s="631">
        <v>32008</v>
      </c>
      <c r="C287" s="627">
        <v>31359</v>
      </c>
      <c r="D287" s="627">
        <v>649</v>
      </c>
      <c r="E287" s="50" t="s">
        <v>109</v>
      </c>
      <c r="F287" s="93" t="s">
        <v>109</v>
      </c>
    </row>
    <row r="288" spans="1:6" s="434" customFormat="1" ht="12.75">
      <c r="A288" s="556">
        <v>1994</v>
      </c>
      <c r="B288" s="631">
        <v>34914.300000000003</v>
      </c>
      <c r="C288" s="627">
        <v>34301</v>
      </c>
      <c r="D288" s="627">
        <v>599</v>
      </c>
      <c r="E288" s="628">
        <v>14.3</v>
      </c>
      <c r="F288" s="629">
        <v>1E-3</v>
      </c>
    </row>
    <row r="289" spans="1:6" s="434" customFormat="1" ht="12.75">
      <c r="A289" s="556">
        <v>1995</v>
      </c>
      <c r="B289" s="631">
        <v>38754.9</v>
      </c>
      <c r="C289" s="627">
        <v>38078</v>
      </c>
      <c r="D289" s="627">
        <v>611</v>
      </c>
      <c r="E289" s="628">
        <v>65.7</v>
      </c>
      <c r="F289" s="629">
        <v>0.23</v>
      </c>
    </row>
    <row r="290" spans="1:6" s="434" customFormat="1" ht="12.75">
      <c r="A290" s="556">
        <v>1996</v>
      </c>
      <c r="B290" s="631">
        <v>40093.699999999997</v>
      </c>
      <c r="C290" s="627">
        <v>39393</v>
      </c>
      <c r="D290" s="627">
        <v>580</v>
      </c>
      <c r="E290" s="628">
        <v>120.5</v>
      </c>
      <c r="F290" s="630">
        <v>0.2</v>
      </c>
    </row>
    <row r="291" spans="1:6" s="434" customFormat="1" ht="12.75">
      <c r="A291" s="556">
        <v>1997</v>
      </c>
      <c r="B291" s="631">
        <v>40251</v>
      </c>
      <c r="C291" s="627">
        <v>39530</v>
      </c>
      <c r="D291" s="627">
        <v>592</v>
      </c>
      <c r="E291" s="627">
        <v>129</v>
      </c>
      <c r="F291" s="630">
        <v>8.9999999999999993E-3</v>
      </c>
    </row>
    <row r="292" spans="1:6" s="434" customFormat="1" ht="12.75">
      <c r="A292" s="556">
        <v>1998</v>
      </c>
      <c r="B292" s="631">
        <v>47010</v>
      </c>
      <c r="C292" s="627">
        <v>46074</v>
      </c>
      <c r="D292" s="627">
        <v>730</v>
      </c>
      <c r="E292" s="627">
        <v>206</v>
      </c>
      <c r="F292" s="630">
        <v>0.04</v>
      </c>
    </row>
    <row r="293" spans="1:6" s="434" customFormat="1" ht="12.75">
      <c r="A293" s="556">
        <v>1999</v>
      </c>
      <c r="B293" s="631">
        <v>52730.2</v>
      </c>
      <c r="C293" s="627">
        <v>51751</v>
      </c>
      <c r="D293" s="627">
        <v>749</v>
      </c>
      <c r="E293" s="627">
        <v>230.2</v>
      </c>
      <c r="F293" s="630">
        <v>0.03</v>
      </c>
    </row>
    <row r="294" spans="1:6" s="434" customFormat="1" ht="12.75">
      <c r="A294" s="556">
        <v>2000</v>
      </c>
      <c r="B294" s="631">
        <v>63267.9</v>
      </c>
      <c r="C294" s="627">
        <v>62084</v>
      </c>
      <c r="D294" s="627">
        <v>855</v>
      </c>
      <c r="E294" s="627">
        <v>328.7</v>
      </c>
      <c r="F294" s="630">
        <v>0.2</v>
      </c>
    </row>
    <row r="295" spans="1:6" s="434" customFormat="1" ht="12.75">
      <c r="A295" s="556">
        <v>2001</v>
      </c>
      <c r="B295" s="631">
        <v>65659.7</v>
      </c>
      <c r="C295" s="627">
        <v>64607</v>
      </c>
      <c r="D295" s="627">
        <v>870</v>
      </c>
      <c r="E295" s="627">
        <v>182.3</v>
      </c>
      <c r="F295" s="630">
        <v>0.4</v>
      </c>
    </row>
    <row r="296" spans="1:6" s="434" customFormat="1" ht="12.75">
      <c r="A296" s="556">
        <v>2002</v>
      </c>
      <c r="B296" s="631">
        <v>74629.7</v>
      </c>
      <c r="C296" s="627">
        <v>73414</v>
      </c>
      <c r="D296" s="627">
        <v>1030</v>
      </c>
      <c r="E296" s="627">
        <v>185</v>
      </c>
      <c r="F296" s="630">
        <v>0.7</v>
      </c>
    </row>
    <row r="297" spans="1:6" s="434" customFormat="1" ht="12.75">
      <c r="A297" s="556">
        <v>2003</v>
      </c>
      <c r="B297" s="631">
        <v>80078.899999999994</v>
      </c>
      <c r="C297" s="627">
        <v>78373</v>
      </c>
      <c r="D297" s="627">
        <v>1446</v>
      </c>
      <c r="E297" s="627">
        <v>259.5</v>
      </c>
      <c r="F297" s="630">
        <v>0.4</v>
      </c>
    </row>
    <row r="298" spans="1:6" s="434" customFormat="1" ht="12.75">
      <c r="A298" s="556">
        <v>2004</v>
      </c>
      <c r="B298" s="631">
        <v>92077.3</v>
      </c>
      <c r="C298" s="627">
        <v>90849</v>
      </c>
      <c r="D298" s="627">
        <v>1008</v>
      </c>
      <c r="E298" s="627">
        <v>220.1</v>
      </c>
      <c r="F298" s="630">
        <v>0.2</v>
      </c>
    </row>
    <row r="299" spans="1:6" s="434" customFormat="1" ht="12.75">
      <c r="A299" s="556">
        <v>2005</v>
      </c>
      <c r="B299" s="631">
        <v>113985.1</v>
      </c>
      <c r="C299" s="627">
        <v>112828</v>
      </c>
      <c r="D299" s="627">
        <v>807</v>
      </c>
      <c r="E299" s="628">
        <v>350</v>
      </c>
      <c r="F299" s="629">
        <v>0.13</v>
      </c>
    </row>
    <row r="300" spans="1:6" s="434" customFormat="1" ht="12.75">
      <c r="A300" s="556">
        <v>2006</v>
      </c>
      <c r="B300" s="631">
        <v>134353.1</v>
      </c>
      <c r="C300" s="628">
        <v>133747</v>
      </c>
      <c r="D300" s="628">
        <v>361</v>
      </c>
      <c r="E300" s="628">
        <v>245</v>
      </c>
      <c r="F300" s="629">
        <v>0.08</v>
      </c>
    </row>
    <row r="301" spans="1:6" s="434" customFormat="1" ht="12.75">
      <c r="A301" s="556">
        <v>2007</v>
      </c>
      <c r="B301" s="631">
        <v>166462.5</v>
      </c>
      <c r="C301" s="627">
        <v>164005</v>
      </c>
      <c r="D301" s="627">
        <v>699</v>
      </c>
      <c r="E301" s="628">
        <v>1758</v>
      </c>
      <c r="F301" s="629">
        <v>0.5</v>
      </c>
    </row>
    <row r="302" spans="1:6" s="434" customFormat="1" ht="12.75">
      <c r="A302" s="556">
        <v>2008</v>
      </c>
      <c r="B302" s="631">
        <v>188807.1</v>
      </c>
      <c r="C302" s="627">
        <v>187219</v>
      </c>
      <c r="D302" s="627">
        <v>1066</v>
      </c>
      <c r="E302" s="628">
        <v>522</v>
      </c>
      <c r="F302" s="629">
        <v>0.1</v>
      </c>
    </row>
    <row r="303" spans="1:6" s="434" customFormat="1" ht="12.75">
      <c r="A303" s="556">
        <v>2009</v>
      </c>
      <c r="B303" s="631">
        <v>206638.4</v>
      </c>
      <c r="C303" s="627">
        <v>204120</v>
      </c>
      <c r="D303" s="627">
        <v>1860</v>
      </c>
      <c r="E303" s="628">
        <v>658</v>
      </c>
      <c r="F303" s="629">
        <v>0.39</v>
      </c>
    </row>
    <row r="304" spans="1:6" s="434" customFormat="1" ht="12.75">
      <c r="A304" s="557">
        <v>2010</v>
      </c>
      <c r="B304" s="400">
        <v>231541</v>
      </c>
      <c r="C304" s="627">
        <v>229021</v>
      </c>
      <c r="D304" s="627">
        <v>2113</v>
      </c>
      <c r="E304" s="627">
        <v>407</v>
      </c>
      <c r="F304" s="630">
        <v>0</v>
      </c>
    </row>
    <row r="305" spans="1:6" s="434" customFormat="1" ht="12.75">
      <c r="A305" s="710" t="s">
        <v>141</v>
      </c>
      <c r="B305" s="711"/>
      <c r="C305" s="711"/>
      <c r="D305" s="711"/>
      <c r="E305" s="711"/>
      <c r="F305" s="712"/>
    </row>
    <row r="306" spans="1:6" s="434" customFormat="1" ht="12.75">
      <c r="A306" s="206"/>
      <c r="B306" s="207">
        <f>B304/B263*100-100</f>
        <v>9143.1536926147692</v>
      </c>
      <c r="C306" s="207">
        <f t="shared" ref="C306:D306" si="4">C304/C263*100-100</f>
        <v>9434.5961698584524</v>
      </c>
      <c r="D306" s="207">
        <f t="shared" si="4"/>
        <v>1951.4563106796118</v>
      </c>
      <c r="E306" s="207" t="s">
        <v>4</v>
      </c>
      <c r="F306" s="598" t="s">
        <v>4</v>
      </c>
    </row>
    <row r="307" spans="1:6">
      <c r="A307" s="74" t="s">
        <v>216</v>
      </c>
      <c r="B307" s="58"/>
      <c r="C307" s="577"/>
      <c r="D307" s="577"/>
      <c r="E307" s="58"/>
      <c r="F307" s="29"/>
    </row>
    <row r="309" spans="1:6">
      <c r="A309" s="389" t="s">
        <v>211</v>
      </c>
      <c r="B309" s="1"/>
      <c r="C309" s="18"/>
      <c r="D309" s="18"/>
      <c r="E309" s="1"/>
      <c r="F309" s="7"/>
    </row>
    <row r="310" spans="1:6">
      <c r="A310" s="387" t="s">
        <v>143</v>
      </c>
      <c r="B310" s="1"/>
      <c r="C310" s="18"/>
      <c r="D310" s="18"/>
      <c r="E310" s="1"/>
      <c r="F310" s="7"/>
    </row>
    <row r="311" spans="1:6" s="434" customFormat="1" ht="35.25" customHeight="1">
      <c r="A311" s="820" t="s">
        <v>0</v>
      </c>
      <c r="B311" s="820" t="s">
        <v>1</v>
      </c>
      <c r="C311" s="831" t="s">
        <v>144</v>
      </c>
      <c r="D311" s="832"/>
      <c r="E311" s="831" t="s">
        <v>145</v>
      </c>
      <c r="F311" s="832"/>
    </row>
    <row r="312" spans="1:6" s="434" customFormat="1" ht="12.75">
      <c r="A312" s="821"/>
      <c r="B312" s="821"/>
      <c r="C312" s="705" t="s">
        <v>146</v>
      </c>
      <c r="D312" s="666" t="s">
        <v>147</v>
      </c>
      <c r="E312" s="705" t="s">
        <v>146</v>
      </c>
      <c r="F312" s="666" t="s">
        <v>147</v>
      </c>
    </row>
    <row r="313" spans="1:6" s="434" customFormat="1" ht="12.75">
      <c r="A313" s="667">
        <v>1969</v>
      </c>
      <c r="B313" s="668">
        <v>398</v>
      </c>
      <c r="C313" s="669">
        <v>367</v>
      </c>
      <c r="D313" s="669">
        <v>31</v>
      </c>
      <c r="E313" s="92" t="s">
        <v>109</v>
      </c>
      <c r="F313" s="94" t="s">
        <v>109</v>
      </c>
    </row>
    <row r="314" spans="1:6" s="434" customFormat="1" ht="12.75">
      <c r="A314" s="556">
        <v>1970</v>
      </c>
      <c r="B314" s="631">
        <v>602</v>
      </c>
      <c r="C314" s="627">
        <v>574</v>
      </c>
      <c r="D314" s="627">
        <v>28</v>
      </c>
      <c r="E314" s="50" t="s">
        <v>109</v>
      </c>
      <c r="F314" s="93" t="s">
        <v>109</v>
      </c>
    </row>
    <row r="315" spans="1:6" s="434" customFormat="1" ht="12.75">
      <c r="A315" s="556">
        <v>1971</v>
      </c>
      <c r="B315" s="631">
        <v>919</v>
      </c>
      <c r="C315" s="627">
        <v>885</v>
      </c>
      <c r="D315" s="627">
        <v>34</v>
      </c>
      <c r="E315" s="50" t="s">
        <v>109</v>
      </c>
      <c r="F315" s="93" t="s">
        <v>109</v>
      </c>
    </row>
    <row r="316" spans="1:6" s="434" customFormat="1" ht="12.75">
      <c r="A316" s="556">
        <v>1972</v>
      </c>
      <c r="B316" s="631">
        <v>927</v>
      </c>
      <c r="C316" s="627">
        <v>874</v>
      </c>
      <c r="D316" s="627">
        <v>53</v>
      </c>
      <c r="E316" s="50" t="s">
        <v>109</v>
      </c>
      <c r="F316" s="93" t="s">
        <v>109</v>
      </c>
    </row>
    <row r="317" spans="1:6" s="434" customFormat="1" ht="12.75">
      <c r="A317" s="556">
        <v>1973</v>
      </c>
      <c r="B317" s="631">
        <v>1255</v>
      </c>
      <c r="C317" s="627">
        <v>1179</v>
      </c>
      <c r="D317" s="627">
        <v>76</v>
      </c>
      <c r="E317" s="50" t="s">
        <v>109</v>
      </c>
      <c r="F317" s="93" t="s">
        <v>109</v>
      </c>
    </row>
    <row r="318" spans="1:6" s="434" customFormat="1" ht="12.75">
      <c r="A318" s="556">
        <v>1974</v>
      </c>
      <c r="B318" s="631">
        <v>4001</v>
      </c>
      <c r="C318" s="627">
        <v>3915</v>
      </c>
      <c r="D318" s="627">
        <v>86</v>
      </c>
      <c r="E318" s="50" t="s">
        <v>109</v>
      </c>
      <c r="F318" s="93" t="s">
        <v>109</v>
      </c>
    </row>
    <row r="319" spans="1:6" s="434" customFormat="1" ht="12.75">
      <c r="A319" s="556">
        <v>1975</v>
      </c>
      <c r="B319" s="631">
        <v>3899</v>
      </c>
      <c r="C319" s="627">
        <v>3791</v>
      </c>
      <c r="D319" s="627">
        <v>108</v>
      </c>
      <c r="E319" s="50" t="s">
        <v>109</v>
      </c>
      <c r="F319" s="93" t="s">
        <v>109</v>
      </c>
    </row>
    <row r="320" spans="1:6" s="434" customFormat="1" ht="12.75">
      <c r="A320" s="556">
        <v>1976</v>
      </c>
      <c r="B320" s="631">
        <v>3438</v>
      </c>
      <c r="C320" s="627">
        <v>3304</v>
      </c>
      <c r="D320" s="627">
        <v>134</v>
      </c>
      <c r="E320" s="50" t="s">
        <v>109</v>
      </c>
      <c r="F320" s="93" t="s">
        <v>109</v>
      </c>
    </row>
    <row r="321" spans="1:6" s="434" customFormat="1" ht="12.75">
      <c r="A321" s="556">
        <v>1977</v>
      </c>
      <c r="B321" s="631">
        <v>3785</v>
      </c>
      <c r="C321" s="627">
        <v>3591</v>
      </c>
      <c r="D321" s="627">
        <v>194</v>
      </c>
      <c r="E321" s="50" t="s">
        <v>109</v>
      </c>
      <c r="F321" s="93" t="s">
        <v>109</v>
      </c>
    </row>
    <row r="322" spans="1:6" s="434" customFormat="1" ht="12.75">
      <c r="A322" s="556">
        <v>1978</v>
      </c>
      <c r="B322" s="631">
        <v>4502</v>
      </c>
      <c r="C322" s="627">
        <v>4283</v>
      </c>
      <c r="D322" s="627">
        <v>219</v>
      </c>
      <c r="E322" s="50" t="s">
        <v>109</v>
      </c>
      <c r="F322" s="93" t="s">
        <v>109</v>
      </c>
    </row>
    <row r="323" spans="1:6" s="434" customFormat="1" ht="12.75">
      <c r="A323" s="556">
        <v>1979</v>
      </c>
      <c r="B323" s="631">
        <v>3087</v>
      </c>
      <c r="C323" s="627">
        <v>2832</v>
      </c>
      <c r="D323" s="627">
        <v>255</v>
      </c>
      <c r="E323" s="50" t="s">
        <v>109</v>
      </c>
      <c r="F323" s="93" t="s">
        <v>109</v>
      </c>
    </row>
    <row r="324" spans="1:6" s="434" customFormat="1" ht="12.75">
      <c r="A324" s="556">
        <v>1980</v>
      </c>
      <c r="B324" s="631">
        <v>3950</v>
      </c>
      <c r="C324" s="627">
        <v>3635</v>
      </c>
      <c r="D324" s="627">
        <v>315</v>
      </c>
      <c r="E324" s="50" t="s">
        <v>109</v>
      </c>
      <c r="F324" s="93" t="s">
        <v>109</v>
      </c>
    </row>
    <row r="325" spans="1:6" s="434" customFormat="1" ht="12.75">
      <c r="A325" s="556">
        <v>1981</v>
      </c>
      <c r="B325" s="631">
        <v>4362</v>
      </c>
      <c r="C325" s="627">
        <v>3988</v>
      </c>
      <c r="D325" s="627">
        <v>374</v>
      </c>
      <c r="E325" s="50" t="s">
        <v>109</v>
      </c>
      <c r="F325" s="93" t="s">
        <v>109</v>
      </c>
    </row>
    <row r="326" spans="1:6" s="434" customFormat="1" ht="12.75">
      <c r="A326" s="556">
        <v>1982</v>
      </c>
      <c r="B326" s="631">
        <v>7179</v>
      </c>
      <c r="C326" s="627">
        <v>6776</v>
      </c>
      <c r="D326" s="627">
        <v>403</v>
      </c>
      <c r="E326" s="50" t="s">
        <v>109</v>
      </c>
      <c r="F326" s="93" t="s">
        <v>109</v>
      </c>
    </row>
    <row r="327" spans="1:6" s="434" customFormat="1" ht="12.75">
      <c r="A327" s="556">
        <v>1983</v>
      </c>
      <c r="B327" s="631">
        <v>8668</v>
      </c>
      <c r="C327" s="627">
        <v>8260</v>
      </c>
      <c r="D327" s="627">
        <v>408</v>
      </c>
      <c r="E327" s="50" t="s">
        <v>109</v>
      </c>
      <c r="F327" s="93" t="s">
        <v>109</v>
      </c>
    </row>
    <row r="328" spans="1:6" s="434" customFormat="1" ht="12.75">
      <c r="A328" s="556">
        <v>1984</v>
      </c>
      <c r="B328" s="631">
        <v>9215</v>
      </c>
      <c r="C328" s="627">
        <v>8850</v>
      </c>
      <c r="D328" s="627">
        <v>365</v>
      </c>
      <c r="E328" s="50" t="s">
        <v>109</v>
      </c>
      <c r="F328" s="93" t="s">
        <v>109</v>
      </c>
    </row>
    <row r="329" spans="1:6" s="434" customFormat="1" ht="12.75">
      <c r="A329" s="556">
        <v>1985</v>
      </c>
      <c r="B329" s="631">
        <v>8353</v>
      </c>
      <c r="C329" s="627">
        <v>7984</v>
      </c>
      <c r="D329" s="627">
        <v>369</v>
      </c>
      <c r="E329" s="50" t="s">
        <v>109</v>
      </c>
      <c r="F329" s="93" t="s">
        <v>109</v>
      </c>
    </row>
    <row r="330" spans="1:6" s="434" customFormat="1" ht="12.75">
      <c r="A330" s="556">
        <v>1986</v>
      </c>
      <c r="B330" s="631">
        <v>8476</v>
      </c>
      <c r="C330" s="627">
        <v>8101</v>
      </c>
      <c r="D330" s="627">
        <v>375</v>
      </c>
      <c r="E330" s="50" t="s">
        <v>109</v>
      </c>
      <c r="F330" s="93" t="s">
        <v>109</v>
      </c>
    </row>
    <row r="331" spans="1:6" s="434" customFormat="1" ht="12.75">
      <c r="A331" s="556">
        <v>1987</v>
      </c>
      <c r="B331" s="631">
        <v>10480</v>
      </c>
      <c r="C331" s="627">
        <v>10139</v>
      </c>
      <c r="D331" s="627">
        <v>341</v>
      </c>
      <c r="E331" s="50" t="s">
        <v>109</v>
      </c>
      <c r="F331" s="93" t="s">
        <v>109</v>
      </c>
    </row>
    <row r="332" spans="1:6" s="434" customFormat="1" ht="12.75">
      <c r="A332" s="556">
        <v>1988</v>
      </c>
      <c r="B332" s="631">
        <v>10551</v>
      </c>
      <c r="C332" s="627">
        <v>10242</v>
      </c>
      <c r="D332" s="627">
        <v>309</v>
      </c>
      <c r="E332" s="50" t="s">
        <v>109</v>
      </c>
      <c r="F332" s="93" t="s">
        <v>109</v>
      </c>
    </row>
    <row r="333" spans="1:6" s="434" customFormat="1" ht="12.75">
      <c r="A333" s="556">
        <v>1989</v>
      </c>
      <c r="B333" s="631">
        <v>10894</v>
      </c>
      <c r="C333" s="627">
        <v>10588</v>
      </c>
      <c r="D333" s="627">
        <v>306</v>
      </c>
      <c r="E333" s="50" t="s">
        <v>109</v>
      </c>
      <c r="F333" s="93" t="s">
        <v>109</v>
      </c>
    </row>
    <row r="334" spans="1:6" s="434" customFormat="1" ht="12.75">
      <c r="A334" s="556">
        <v>1990</v>
      </c>
      <c r="B334" s="631">
        <v>12198</v>
      </c>
      <c r="C334" s="627">
        <v>11798</v>
      </c>
      <c r="D334" s="627">
        <v>400</v>
      </c>
      <c r="E334" s="50" t="s">
        <v>109</v>
      </c>
      <c r="F334" s="93" t="s">
        <v>109</v>
      </c>
    </row>
    <row r="335" spans="1:6" s="434" customFormat="1" ht="12.75">
      <c r="A335" s="556">
        <v>1991</v>
      </c>
      <c r="B335" s="631">
        <v>12837</v>
      </c>
      <c r="C335" s="627">
        <v>12496</v>
      </c>
      <c r="D335" s="627">
        <v>341</v>
      </c>
      <c r="E335" s="50" t="s">
        <v>109</v>
      </c>
      <c r="F335" s="93" t="s">
        <v>109</v>
      </c>
    </row>
    <row r="336" spans="1:6" s="434" customFormat="1" ht="12.75">
      <c r="A336" s="556">
        <v>1992</v>
      </c>
      <c r="B336" s="631">
        <v>13293</v>
      </c>
      <c r="C336" s="627">
        <v>12847</v>
      </c>
      <c r="D336" s="627">
        <v>446</v>
      </c>
      <c r="E336" s="50" t="s">
        <v>109</v>
      </c>
      <c r="F336" s="93" t="s">
        <v>109</v>
      </c>
    </row>
    <row r="337" spans="1:6" s="434" customFormat="1" ht="12.75">
      <c r="A337" s="610">
        <v>1993</v>
      </c>
      <c r="B337" s="631">
        <v>19417</v>
      </c>
      <c r="C337" s="627">
        <v>18857</v>
      </c>
      <c r="D337" s="627">
        <v>560</v>
      </c>
      <c r="E337" s="50" t="s">
        <v>109</v>
      </c>
      <c r="F337" s="93" t="s">
        <v>109</v>
      </c>
    </row>
    <row r="338" spans="1:6" s="434" customFormat="1" ht="12.75">
      <c r="A338" s="556">
        <v>1994</v>
      </c>
      <c r="B338" s="631">
        <v>24526.400000000001</v>
      </c>
      <c r="C338" s="627">
        <v>22198</v>
      </c>
      <c r="D338" s="627">
        <v>524</v>
      </c>
      <c r="E338" s="628">
        <v>1804.4</v>
      </c>
      <c r="F338" s="629">
        <v>3.0000000000000001E-3</v>
      </c>
    </row>
    <row r="339" spans="1:6" s="434" customFormat="1" ht="12.75">
      <c r="A339" s="556">
        <v>1995</v>
      </c>
      <c r="B339" s="631">
        <v>32392.9</v>
      </c>
      <c r="C339" s="627">
        <v>28335</v>
      </c>
      <c r="D339" s="627">
        <v>528</v>
      </c>
      <c r="E339" s="628">
        <v>3529.9</v>
      </c>
      <c r="F339" s="629">
        <v>2.1999999999999999E-2</v>
      </c>
    </row>
    <row r="340" spans="1:6" s="434" customFormat="1" ht="12.75">
      <c r="A340" s="556">
        <v>1996</v>
      </c>
      <c r="B340" s="631">
        <v>32814.6</v>
      </c>
      <c r="C340" s="627">
        <v>29769</v>
      </c>
      <c r="D340" s="627">
        <v>380</v>
      </c>
      <c r="E340" s="628">
        <v>2665.6</v>
      </c>
      <c r="F340" s="630">
        <v>2.1999999999999999E-2</v>
      </c>
    </row>
    <row r="341" spans="1:6" s="434" customFormat="1" ht="12.75">
      <c r="A341" s="556">
        <v>1997</v>
      </c>
      <c r="B341" s="631">
        <v>32134.1</v>
      </c>
      <c r="C341" s="627">
        <v>31422</v>
      </c>
      <c r="D341" s="627">
        <v>411</v>
      </c>
      <c r="E341" s="627">
        <v>301.10000000000002</v>
      </c>
      <c r="F341" s="630">
        <v>0</v>
      </c>
    </row>
    <row r="342" spans="1:6" s="434" customFormat="1" ht="12.75">
      <c r="A342" s="556">
        <v>1998</v>
      </c>
      <c r="B342" s="631">
        <v>34364.199999999997</v>
      </c>
      <c r="C342" s="627">
        <v>33773</v>
      </c>
      <c r="D342" s="627">
        <v>481</v>
      </c>
      <c r="E342" s="627">
        <v>110.2</v>
      </c>
      <c r="F342" s="630">
        <v>0</v>
      </c>
    </row>
    <row r="343" spans="1:6" s="434" customFormat="1" ht="12.75">
      <c r="A343" s="556">
        <v>1999</v>
      </c>
      <c r="B343" s="631">
        <v>41366.5</v>
      </c>
      <c r="C343" s="627">
        <v>40516</v>
      </c>
      <c r="D343" s="627">
        <v>556</v>
      </c>
      <c r="E343" s="627">
        <v>294.39999999999998</v>
      </c>
      <c r="F343" s="630">
        <v>0.1</v>
      </c>
    </row>
    <row r="344" spans="1:6" s="434" customFormat="1" ht="12.75">
      <c r="A344" s="556">
        <v>2000</v>
      </c>
      <c r="B344" s="631">
        <v>45628.4</v>
      </c>
      <c r="C344" s="627">
        <v>44933</v>
      </c>
      <c r="D344" s="627">
        <v>562</v>
      </c>
      <c r="E344" s="627">
        <v>133.4</v>
      </c>
      <c r="F344" s="630">
        <v>0</v>
      </c>
    </row>
    <row r="345" spans="1:6" s="434" customFormat="1" ht="12.75">
      <c r="A345" s="556">
        <v>2001</v>
      </c>
      <c r="B345" s="631">
        <v>47069.3</v>
      </c>
      <c r="C345" s="627">
        <v>46208</v>
      </c>
      <c r="D345" s="627">
        <v>738</v>
      </c>
      <c r="E345" s="627">
        <v>123.3</v>
      </c>
      <c r="F345" s="630">
        <v>0</v>
      </c>
    </row>
    <row r="346" spans="1:6" s="434" customFormat="1" ht="12.75">
      <c r="A346" s="556">
        <v>2002</v>
      </c>
      <c r="B346" s="631">
        <v>56004.9</v>
      </c>
      <c r="C346" s="627">
        <v>54690</v>
      </c>
      <c r="D346" s="627">
        <v>1191</v>
      </c>
      <c r="E346" s="627">
        <v>123.9</v>
      </c>
      <c r="F346" s="630">
        <v>0.01</v>
      </c>
    </row>
    <row r="347" spans="1:6" s="434" customFormat="1" ht="12.75">
      <c r="A347" s="556">
        <v>2003</v>
      </c>
      <c r="B347" s="631">
        <v>62059.9</v>
      </c>
      <c r="C347" s="627">
        <v>60139</v>
      </c>
      <c r="D347" s="627">
        <v>1749</v>
      </c>
      <c r="E347" s="627">
        <v>171.9</v>
      </c>
      <c r="F347" s="630">
        <v>0</v>
      </c>
    </row>
    <row r="348" spans="1:6" s="434" customFormat="1" ht="12.75">
      <c r="A348" s="556">
        <v>2004</v>
      </c>
      <c r="B348" s="631">
        <v>72110.2</v>
      </c>
      <c r="C348" s="627">
        <v>70597</v>
      </c>
      <c r="D348" s="627">
        <v>1314</v>
      </c>
      <c r="E348" s="627">
        <v>195.6</v>
      </c>
      <c r="F348" s="630">
        <v>0</v>
      </c>
    </row>
    <row r="349" spans="1:6" s="434" customFormat="1" ht="12.75">
      <c r="A349" s="556">
        <v>2005</v>
      </c>
      <c r="B349" s="631">
        <v>102717</v>
      </c>
      <c r="C349" s="627">
        <v>100896</v>
      </c>
      <c r="D349" s="627">
        <v>776</v>
      </c>
      <c r="E349" s="628">
        <v>1045</v>
      </c>
      <c r="F349" s="629">
        <v>0.01</v>
      </c>
    </row>
    <row r="350" spans="1:6" s="434" customFormat="1" ht="12.75">
      <c r="A350" s="556">
        <v>2006</v>
      </c>
      <c r="B350" s="631">
        <v>125129.4</v>
      </c>
      <c r="C350" s="628">
        <v>123875</v>
      </c>
      <c r="D350" s="628">
        <v>744</v>
      </c>
      <c r="E350" s="628">
        <v>510.4</v>
      </c>
      <c r="F350" s="629">
        <v>0</v>
      </c>
    </row>
    <row r="351" spans="1:6" s="434" customFormat="1" ht="12.75">
      <c r="A351" s="556">
        <v>2007</v>
      </c>
      <c r="B351" s="631">
        <v>155314.4</v>
      </c>
      <c r="C351" s="627">
        <v>151313</v>
      </c>
      <c r="D351" s="627">
        <v>1190</v>
      </c>
      <c r="E351" s="628">
        <v>2812.4</v>
      </c>
      <c r="F351" s="629">
        <v>0</v>
      </c>
    </row>
    <row r="352" spans="1:6" s="434" customFormat="1" ht="12.75">
      <c r="A352" s="556">
        <v>2008</v>
      </c>
      <c r="B352" s="631">
        <v>170163</v>
      </c>
      <c r="C352" s="627">
        <v>166601</v>
      </c>
      <c r="D352" s="627">
        <v>1096</v>
      </c>
      <c r="E352" s="628">
        <v>2466</v>
      </c>
      <c r="F352" s="629">
        <v>0</v>
      </c>
    </row>
    <row r="353" spans="1:7" s="434" customFormat="1" ht="12.75">
      <c r="A353" s="556">
        <v>2009</v>
      </c>
      <c r="B353" s="631">
        <v>178531.3</v>
      </c>
      <c r="C353" s="627">
        <v>174626</v>
      </c>
      <c r="D353" s="627">
        <v>1923</v>
      </c>
      <c r="E353" s="628">
        <v>1982</v>
      </c>
      <c r="F353" s="629">
        <v>0.30599999999999999</v>
      </c>
    </row>
    <row r="354" spans="1:7" s="434" customFormat="1" ht="12.75">
      <c r="A354" s="557">
        <v>2010</v>
      </c>
      <c r="B354" s="670">
        <v>212554.6</v>
      </c>
      <c r="C354" s="671">
        <v>208790</v>
      </c>
      <c r="D354" s="671">
        <v>2411</v>
      </c>
      <c r="E354" s="671">
        <v>1353.6</v>
      </c>
      <c r="F354" s="672">
        <v>0</v>
      </c>
    </row>
    <row r="355" spans="1:7" s="434" customFormat="1" ht="12.75">
      <c r="A355" s="710" t="s">
        <v>141</v>
      </c>
      <c r="B355" s="711"/>
      <c r="C355" s="711"/>
      <c r="D355" s="711"/>
      <c r="E355" s="711"/>
      <c r="F355" s="712"/>
    </row>
    <row r="356" spans="1:7" s="434" customFormat="1" ht="12.75">
      <c r="A356" s="206"/>
      <c r="B356" s="677">
        <f>B354/B313*100-100</f>
        <v>53305.678391959802</v>
      </c>
      <c r="C356" s="677">
        <f t="shared" ref="C356:D356" si="5">C354/C313*100-100</f>
        <v>56791.008174386923</v>
      </c>
      <c r="D356" s="677">
        <f t="shared" si="5"/>
        <v>7677.4193548387102</v>
      </c>
      <c r="E356" s="677" t="s">
        <v>4</v>
      </c>
      <c r="F356" s="594" t="s">
        <v>4</v>
      </c>
    </row>
    <row r="357" spans="1:7">
      <c r="A357" s="74" t="s">
        <v>216</v>
      </c>
      <c r="B357" s="58"/>
      <c r="C357" s="577"/>
      <c r="D357" s="577"/>
      <c r="E357" s="58"/>
      <c r="F357" s="29"/>
    </row>
    <row r="358" spans="1:7" ht="16.5" customHeight="1"/>
    <row r="359" spans="1:7" ht="18" customHeight="1">
      <c r="A359" s="860" t="s">
        <v>212</v>
      </c>
      <c r="B359" s="860"/>
      <c r="C359" s="860"/>
      <c r="D359" s="860"/>
      <c r="E359" s="860"/>
      <c r="F359" s="860"/>
      <c r="G359" s="860"/>
    </row>
    <row r="360" spans="1:7" s="42" customFormat="1" ht="12">
      <c r="A360" s="298" t="s">
        <v>3</v>
      </c>
      <c r="B360" s="298"/>
      <c r="C360" s="298"/>
      <c r="D360" s="298"/>
      <c r="E360" s="298"/>
      <c r="F360" s="37"/>
      <c r="G360" s="37"/>
    </row>
    <row r="361" spans="1:7" s="434" customFormat="1" ht="14.25" customHeight="1">
      <c r="A361" s="820" t="s">
        <v>0</v>
      </c>
      <c r="B361" s="846" t="s">
        <v>148</v>
      </c>
      <c r="C361" s="846"/>
      <c r="D361" s="846"/>
      <c r="E361" s="846" t="s">
        <v>149</v>
      </c>
      <c r="F361" s="846"/>
      <c r="G361" s="847"/>
    </row>
    <row r="362" spans="1:7" s="434" customFormat="1" ht="45" customHeight="1">
      <c r="A362" s="821"/>
      <c r="B362" s="679" t="s">
        <v>1</v>
      </c>
      <c r="C362" s="678" t="s">
        <v>144</v>
      </c>
      <c r="D362" s="678" t="s">
        <v>150</v>
      </c>
      <c r="E362" s="679" t="s">
        <v>1</v>
      </c>
      <c r="F362" s="678" t="s">
        <v>144</v>
      </c>
      <c r="G362" s="680" t="s">
        <v>150</v>
      </c>
    </row>
    <row r="363" spans="1:7" s="434" customFormat="1" ht="13.5" customHeight="1">
      <c r="A363" s="556">
        <v>1968</v>
      </c>
      <c r="B363" s="681">
        <v>26683</v>
      </c>
      <c r="C363" s="106">
        <v>26683</v>
      </c>
      <c r="D363" s="95" t="s">
        <v>109</v>
      </c>
      <c r="E363" s="681">
        <v>22923</v>
      </c>
      <c r="F363" s="106">
        <v>22923</v>
      </c>
      <c r="G363" s="95" t="s">
        <v>109</v>
      </c>
    </row>
    <row r="364" spans="1:7" s="434" customFormat="1" ht="13.5" customHeight="1">
      <c r="A364" s="556">
        <v>1969</v>
      </c>
      <c r="B364" s="682">
        <v>47279</v>
      </c>
      <c r="C364" s="615">
        <v>47279</v>
      </c>
      <c r="D364" s="95" t="s">
        <v>109</v>
      </c>
      <c r="E364" s="682">
        <v>44444</v>
      </c>
      <c r="F364" s="615">
        <v>44444</v>
      </c>
      <c r="G364" s="95" t="s">
        <v>109</v>
      </c>
    </row>
    <row r="365" spans="1:7" s="434" customFormat="1" ht="13.5" customHeight="1">
      <c r="A365" s="556">
        <v>1970</v>
      </c>
      <c r="B365" s="681">
        <v>50225</v>
      </c>
      <c r="C365" s="106">
        <v>50225</v>
      </c>
      <c r="D365" s="95" t="s">
        <v>109</v>
      </c>
      <c r="E365" s="681">
        <v>50007</v>
      </c>
      <c r="F365" s="106">
        <v>50007</v>
      </c>
      <c r="G365" s="95" t="s">
        <v>109</v>
      </c>
    </row>
    <row r="366" spans="1:7" s="434" customFormat="1" ht="13.5" customHeight="1">
      <c r="A366" s="556">
        <v>1971</v>
      </c>
      <c r="B366" s="681">
        <v>59192</v>
      </c>
      <c r="C366" s="106">
        <v>59192</v>
      </c>
      <c r="D366" s="95" t="s">
        <v>109</v>
      </c>
      <c r="E366" s="681">
        <v>57397</v>
      </c>
      <c r="F366" s="106">
        <v>57397</v>
      </c>
      <c r="G366" s="95" t="s">
        <v>109</v>
      </c>
    </row>
    <row r="367" spans="1:7" s="434" customFormat="1" ht="13.5" customHeight="1">
      <c r="A367" s="556">
        <v>1972</v>
      </c>
      <c r="B367" s="681">
        <v>82117</v>
      </c>
      <c r="C367" s="106">
        <v>82117</v>
      </c>
      <c r="D367" s="95" t="s">
        <v>109</v>
      </c>
      <c r="E367" s="681">
        <v>80522</v>
      </c>
      <c r="F367" s="106">
        <v>80522</v>
      </c>
      <c r="G367" s="95" t="s">
        <v>109</v>
      </c>
    </row>
    <row r="368" spans="1:7" s="434" customFormat="1" ht="13.5" customHeight="1">
      <c r="A368" s="556">
        <v>1973</v>
      </c>
      <c r="B368" s="681">
        <v>101463</v>
      </c>
      <c r="C368" s="106">
        <v>101463</v>
      </c>
      <c r="D368" s="95" t="s">
        <v>109</v>
      </c>
      <c r="E368" s="681">
        <v>100236</v>
      </c>
      <c r="F368" s="106">
        <v>100236</v>
      </c>
      <c r="G368" s="95" t="s">
        <v>109</v>
      </c>
    </row>
    <row r="369" spans="1:7" s="434" customFormat="1" ht="13.5" customHeight="1">
      <c r="A369" s="556">
        <v>1974</v>
      </c>
      <c r="B369" s="681">
        <v>164064</v>
      </c>
      <c r="C369" s="106">
        <v>164064</v>
      </c>
      <c r="D369" s="95" t="s">
        <v>109</v>
      </c>
      <c r="E369" s="681">
        <v>153222</v>
      </c>
      <c r="F369" s="106">
        <v>153222</v>
      </c>
      <c r="G369" s="95" t="s">
        <v>109</v>
      </c>
    </row>
    <row r="370" spans="1:7" s="434" customFormat="1" ht="13.5" customHeight="1">
      <c r="A370" s="556">
        <v>1975</v>
      </c>
      <c r="B370" s="681">
        <v>231204</v>
      </c>
      <c r="C370" s="106">
        <v>231204</v>
      </c>
      <c r="D370" s="95" t="s">
        <v>109</v>
      </c>
      <c r="E370" s="681">
        <v>210914</v>
      </c>
      <c r="F370" s="106">
        <v>210914</v>
      </c>
      <c r="G370" s="95" t="s">
        <v>109</v>
      </c>
    </row>
    <row r="371" spans="1:7" s="434" customFormat="1" ht="13.5" customHeight="1">
      <c r="A371" s="556">
        <v>1976</v>
      </c>
      <c r="B371" s="681">
        <v>255615</v>
      </c>
      <c r="C371" s="106">
        <v>255615</v>
      </c>
      <c r="D371" s="95" t="s">
        <v>109</v>
      </c>
      <c r="E371" s="681">
        <v>236163</v>
      </c>
      <c r="F371" s="106">
        <v>236163</v>
      </c>
      <c r="G371" s="95" t="s">
        <v>109</v>
      </c>
    </row>
    <row r="372" spans="1:7" s="434" customFormat="1" ht="13.5" customHeight="1">
      <c r="A372" s="556">
        <v>1977</v>
      </c>
      <c r="B372" s="681">
        <v>323302</v>
      </c>
      <c r="C372" s="106">
        <v>323302</v>
      </c>
      <c r="D372" s="95" t="s">
        <v>109</v>
      </c>
      <c r="E372" s="681">
        <v>303677</v>
      </c>
      <c r="F372" s="106">
        <v>303677</v>
      </c>
      <c r="G372" s="95" t="s">
        <v>109</v>
      </c>
    </row>
    <row r="373" spans="1:7" s="434" customFormat="1" ht="13.5" customHeight="1">
      <c r="A373" s="556">
        <v>1978</v>
      </c>
      <c r="B373" s="681">
        <v>363333</v>
      </c>
      <c r="C373" s="106">
        <v>363333</v>
      </c>
      <c r="D373" s="95" t="s">
        <v>109</v>
      </c>
      <c r="E373" s="681">
        <v>326095</v>
      </c>
      <c r="F373" s="106">
        <v>326095</v>
      </c>
      <c r="G373" s="95" t="s">
        <v>109</v>
      </c>
    </row>
    <row r="374" spans="1:7" s="434" customFormat="1" ht="13.5" customHeight="1">
      <c r="A374" s="556">
        <v>1979</v>
      </c>
      <c r="B374" s="681">
        <v>412273</v>
      </c>
      <c r="C374" s="106">
        <v>412273</v>
      </c>
      <c r="D374" s="95" t="s">
        <v>109</v>
      </c>
      <c r="E374" s="681">
        <v>387529</v>
      </c>
      <c r="F374" s="106">
        <v>387529</v>
      </c>
      <c r="G374" s="95" t="s">
        <v>109</v>
      </c>
    </row>
    <row r="375" spans="1:7" s="434" customFormat="1" ht="13.5" customHeight="1">
      <c r="A375" s="556">
        <v>1980</v>
      </c>
      <c r="B375" s="681">
        <v>483634</v>
      </c>
      <c r="C375" s="106">
        <v>483634</v>
      </c>
      <c r="D375" s="95" t="s">
        <v>109</v>
      </c>
      <c r="E375" s="681">
        <v>440685</v>
      </c>
      <c r="F375" s="106">
        <v>440685</v>
      </c>
      <c r="G375" s="95" t="s">
        <v>109</v>
      </c>
    </row>
    <row r="376" spans="1:7" s="434" customFormat="1" ht="13.5" customHeight="1">
      <c r="A376" s="556">
        <v>1981</v>
      </c>
      <c r="B376" s="681">
        <v>528368</v>
      </c>
      <c r="C376" s="106">
        <v>528368</v>
      </c>
      <c r="D376" s="95" t="s">
        <v>109</v>
      </c>
      <c r="E376" s="681">
        <v>488329</v>
      </c>
      <c r="F376" s="106">
        <v>488329</v>
      </c>
      <c r="G376" s="95" t="s">
        <v>109</v>
      </c>
    </row>
    <row r="377" spans="1:7" s="434" customFormat="1" ht="13.5" customHeight="1">
      <c r="A377" s="556">
        <v>1982</v>
      </c>
      <c r="B377" s="681">
        <v>577972</v>
      </c>
      <c r="C377" s="106">
        <v>577972</v>
      </c>
      <c r="D377" s="95" t="s">
        <v>109</v>
      </c>
      <c r="E377" s="681">
        <v>520035</v>
      </c>
      <c r="F377" s="106">
        <v>520035</v>
      </c>
      <c r="G377" s="95" t="s">
        <v>109</v>
      </c>
    </row>
    <row r="378" spans="1:7" s="434" customFormat="1" ht="13.5" customHeight="1">
      <c r="A378" s="556">
        <v>1983</v>
      </c>
      <c r="B378" s="681">
        <v>598199</v>
      </c>
      <c r="C378" s="106">
        <v>598199</v>
      </c>
      <c r="D378" s="95" t="s">
        <v>109</v>
      </c>
      <c r="E378" s="681">
        <v>605961</v>
      </c>
      <c r="F378" s="106">
        <v>605961</v>
      </c>
      <c r="G378" s="95" t="s">
        <v>109</v>
      </c>
    </row>
    <row r="379" spans="1:7" s="434" customFormat="1" ht="13.5" customHeight="1">
      <c r="A379" s="556">
        <v>1984</v>
      </c>
      <c r="B379" s="681">
        <v>572769</v>
      </c>
      <c r="C379" s="106">
        <v>572769</v>
      </c>
      <c r="D379" s="95" t="s">
        <v>109</v>
      </c>
      <c r="E379" s="681">
        <v>573007</v>
      </c>
      <c r="F379" s="106">
        <v>573007</v>
      </c>
      <c r="G379" s="95" t="s">
        <v>109</v>
      </c>
    </row>
    <row r="380" spans="1:7" s="434" customFormat="1" ht="13.5" customHeight="1">
      <c r="A380" s="556">
        <v>1985</v>
      </c>
      <c r="B380" s="681">
        <v>587968</v>
      </c>
      <c r="C380" s="106">
        <v>587968</v>
      </c>
      <c r="D380" s="95" t="s">
        <v>109</v>
      </c>
      <c r="E380" s="681">
        <v>582056</v>
      </c>
      <c r="F380" s="106">
        <v>582056</v>
      </c>
      <c r="G380" s="95" t="s">
        <v>109</v>
      </c>
    </row>
    <row r="381" spans="1:7" s="434" customFormat="1" ht="13.5" customHeight="1">
      <c r="A381" s="556">
        <v>1986</v>
      </c>
      <c r="B381" s="681">
        <v>584163</v>
      </c>
      <c r="C381" s="106">
        <v>584163</v>
      </c>
      <c r="D381" s="95" t="s">
        <v>109</v>
      </c>
      <c r="E381" s="681">
        <v>578889</v>
      </c>
      <c r="F381" s="106">
        <v>578889</v>
      </c>
      <c r="G381" s="95" t="s">
        <v>109</v>
      </c>
    </row>
    <row r="382" spans="1:7" s="434" customFormat="1" ht="13.5" customHeight="1">
      <c r="A382" s="556">
        <v>1987</v>
      </c>
      <c r="B382" s="681">
        <v>580787</v>
      </c>
      <c r="C382" s="106">
        <v>580787</v>
      </c>
      <c r="D382" s="95" t="s">
        <v>109</v>
      </c>
      <c r="E382" s="681">
        <v>560237</v>
      </c>
      <c r="F382" s="106">
        <v>560237</v>
      </c>
      <c r="G382" s="95" t="s">
        <v>109</v>
      </c>
    </row>
    <row r="383" spans="1:7" s="434" customFormat="1" ht="13.5" customHeight="1">
      <c r="A383" s="556">
        <v>1988</v>
      </c>
      <c r="B383" s="681">
        <v>617399</v>
      </c>
      <c r="C383" s="106">
        <v>617399</v>
      </c>
      <c r="D383" s="95" t="s">
        <v>109</v>
      </c>
      <c r="E383" s="681">
        <v>608561</v>
      </c>
      <c r="F383" s="106">
        <v>608561</v>
      </c>
      <c r="G383" s="95" t="s">
        <v>109</v>
      </c>
    </row>
    <row r="384" spans="1:7" s="434" customFormat="1" ht="13.5" customHeight="1">
      <c r="A384" s="556">
        <v>1989</v>
      </c>
      <c r="B384" s="681">
        <v>636728</v>
      </c>
      <c r="C384" s="106">
        <v>636728</v>
      </c>
      <c r="D384" s="95" t="s">
        <v>109</v>
      </c>
      <c r="E384" s="681">
        <v>628600</v>
      </c>
      <c r="F384" s="106">
        <v>628600</v>
      </c>
      <c r="G384" s="95" t="s">
        <v>109</v>
      </c>
    </row>
    <row r="385" spans="1:7" s="434" customFormat="1" ht="13.5" customHeight="1">
      <c r="A385" s="556">
        <v>1990</v>
      </c>
      <c r="B385" s="681">
        <v>613200</v>
      </c>
      <c r="C385" s="106">
        <v>613200</v>
      </c>
      <c r="D385" s="95" t="s">
        <v>109</v>
      </c>
      <c r="E385" s="681">
        <v>620113</v>
      </c>
      <c r="F385" s="106">
        <v>620113</v>
      </c>
      <c r="G385" s="95" t="s">
        <v>109</v>
      </c>
    </row>
    <row r="386" spans="1:7" s="434" customFormat="1" ht="13.5" customHeight="1">
      <c r="A386" s="556">
        <v>1991</v>
      </c>
      <c r="B386" s="681">
        <v>533087</v>
      </c>
      <c r="C386" s="106">
        <v>533087</v>
      </c>
      <c r="D386" s="95" t="s">
        <v>109</v>
      </c>
      <c r="E386" s="681">
        <v>541731</v>
      </c>
      <c r="F386" s="106">
        <v>541731</v>
      </c>
      <c r="G386" s="95" t="s">
        <v>109</v>
      </c>
    </row>
    <row r="387" spans="1:7" s="434" customFormat="1" ht="13.5" customHeight="1">
      <c r="A387" s="556">
        <v>1992</v>
      </c>
      <c r="B387" s="681">
        <v>600928</v>
      </c>
      <c r="C387" s="106">
        <v>600928</v>
      </c>
      <c r="D387" s="95" t="s">
        <v>109</v>
      </c>
      <c r="E387" s="681">
        <v>590049</v>
      </c>
      <c r="F387" s="106">
        <v>590049</v>
      </c>
      <c r="G387" s="95" t="s">
        <v>109</v>
      </c>
    </row>
    <row r="388" spans="1:7" s="434" customFormat="1" ht="13.5" customHeight="1">
      <c r="A388" s="556">
        <v>1993</v>
      </c>
      <c r="B388" s="681">
        <v>751631</v>
      </c>
      <c r="C388" s="106">
        <v>751631</v>
      </c>
      <c r="D388" s="95" t="s">
        <v>109</v>
      </c>
      <c r="E388" s="681">
        <v>724745</v>
      </c>
      <c r="F388" s="106">
        <v>724745</v>
      </c>
      <c r="G388" s="95" t="s">
        <v>109</v>
      </c>
    </row>
    <row r="389" spans="1:7" s="434" customFormat="1" ht="13.5" customHeight="1">
      <c r="A389" s="556">
        <v>1994</v>
      </c>
      <c r="B389" s="681">
        <v>890118</v>
      </c>
      <c r="C389" s="106">
        <v>890118</v>
      </c>
      <c r="D389" s="95" t="s">
        <v>109</v>
      </c>
      <c r="E389" s="681">
        <v>873156</v>
      </c>
      <c r="F389" s="106">
        <v>873156</v>
      </c>
      <c r="G389" s="95" t="s">
        <v>109</v>
      </c>
    </row>
    <row r="390" spans="1:7" s="434" customFormat="1" ht="13.5" customHeight="1">
      <c r="A390" s="556">
        <v>1995</v>
      </c>
      <c r="B390" s="681">
        <v>984441</v>
      </c>
      <c r="C390" s="106">
        <v>984441</v>
      </c>
      <c r="D390" s="95" t="s">
        <v>109</v>
      </c>
      <c r="E390" s="681">
        <v>967075</v>
      </c>
      <c r="F390" s="106">
        <v>967075</v>
      </c>
      <c r="G390" s="95" t="s">
        <v>109</v>
      </c>
    </row>
    <row r="391" spans="1:7" s="434" customFormat="1" ht="13.5" customHeight="1">
      <c r="A391" s="556">
        <v>1996</v>
      </c>
      <c r="B391" s="681">
        <v>1081105</v>
      </c>
      <c r="C391" s="106">
        <v>1036758</v>
      </c>
      <c r="D391" s="106">
        <v>44347</v>
      </c>
      <c r="E391" s="681">
        <v>1140211</v>
      </c>
      <c r="F391" s="106">
        <v>1088281</v>
      </c>
      <c r="G391" s="106">
        <v>51930</v>
      </c>
    </row>
    <row r="392" spans="1:7" s="434" customFormat="1" ht="13.5" customHeight="1">
      <c r="A392" s="556">
        <v>1997</v>
      </c>
      <c r="B392" s="681">
        <v>1108807</v>
      </c>
      <c r="C392" s="106">
        <v>1065443</v>
      </c>
      <c r="D392" s="106">
        <v>43364</v>
      </c>
      <c r="E392" s="681">
        <v>1039265</v>
      </c>
      <c r="F392" s="106">
        <v>998172</v>
      </c>
      <c r="G392" s="106">
        <v>41093</v>
      </c>
    </row>
    <row r="393" spans="1:7" s="434" customFormat="1" ht="13.5" customHeight="1">
      <c r="A393" s="556">
        <v>1998</v>
      </c>
      <c r="B393" s="681">
        <v>1181457</v>
      </c>
      <c r="C393" s="106">
        <v>1136068</v>
      </c>
      <c r="D393" s="106">
        <v>45389</v>
      </c>
      <c r="E393" s="681">
        <v>1143214</v>
      </c>
      <c r="F393" s="106">
        <v>1098133</v>
      </c>
      <c r="G393" s="106">
        <v>45081</v>
      </c>
    </row>
    <row r="394" spans="1:7" s="434" customFormat="1" ht="13.5" customHeight="1">
      <c r="A394" s="556">
        <v>1999</v>
      </c>
      <c r="B394" s="681">
        <v>1368395</v>
      </c>
      <c r="C394" s="106">
        <v>1319653</v>
      </c>
      <c r="D394" s="106">
        <v>48742</v>
      </c>
      <c r="E394" s="681">
        <v>1348981</v>
      </c>
      <c r="F394" s="106">
        <v>1294431</v>
      </c>
      <c r="G394" s="106">
        <v>54550</v>
      </c>
    </row>
    <row r="395" spans="1:7" s="434" customFormat="1" ht="13.5" customHeight="1">
      <c r="A395" s="556">
        <v>2000</v>
      </c>
      <c r="B395" s="681">
        <v>1491572</v>
      </c>
      <c r="C395" s="106">
        <v>1439938</v>
      </c>
      <c r="D395" s="106">
        <v>51634</v>
      </c>
      <c r="E395" s="681">
        <v>1516037</v>
      </c>
      <c r="F395" s="106">
        <v>1453628</v>
      </c>
      <c r="G395" s="106">
        <v>62409</v>
      </c>
    </row>
    <row r="396" spans="1:7" s="434" customFormat="1" ht="13.5" customHeight="1">
      <c r="A396" s="556">
        <v>2001</v>
      </c>
      <c r="B396" s="681">
        <v>1469575</v>
      </c>
      <c r="C396" s="106">
        <v>1418034</v>
      </c>
      <c r="D396" s="106">
        <v>51541</v>
      </c>
      <c r="E396" s="681">
        <v>1533045</v>
      </c>
      <c r="F396" s="106">
        <v>1470260</v>
      </c>
      <c r="G396" s="106">
        <v>62785</v>
      </c>
    </row>
    <row r="397" spans="1:7" s="434" customFormat="1" ht="13.5" customHeight="1">
      <c r="A397" s="556">
        <v>2002</v>
      </c>
      <c r="B397" s="681">
        <v>1775351</v>
      </c>
      <c r="C397" s="106">
        <v>1725610</v>
      </c>
      <c r="D397" s="106">
        <v>49741</v>
      </c>
      <c r="E397" s="681">
        <v>1761026</v>
      </c>
      <c r="F397" s="106">
        <v>1698867</v>
      </c>
      <c r="G397" s="106">
        <v>62159</v>
      </c>
    </row>
    <row r="398" spans="1:7" s="434" customFormat="1" ht="13.5" customHeight="1">
      <c r="A398" s="556">
        <v>2003</v>
      </c>
      <c r="B398" s="681">
        <v>1938377</v>
      </c>
      <c r="C398" s="54">
        <v>1892821</v>
      </c>
      <c r="D398" s="54">
        <v>45556</v>
      </c>
      <c r="E398" s="706">
        <v>1946739</v>
      </c>
      <c r="F398" s="54">
        <v>1893851</v>
      </c>
      <c r="G398" s="54">
        <v>52888</v>
      </c>
    </row>
    <row r="399" spans="1:7" s="434" customFormat="1" ht="13.5" customHeight="1">
      <c r="A399" s="556">
        <v>2004</v>
      </c>
      <c r="B399" s="681">
        <v>2411656</v>
      </c>
      <c r="C399" s="54">
        <v>2365127</v>
      </c>
      <c r="D399" s="54">
        <v>46529</v>
      </c>
      <c r="E399" s="706">
        <v>2384290</v>
      </c>
      <c r="F399" s="54">
        <v>2336093</v>
      </c>
      <c r="G399" s="54">
        <v>48197</v>
      </c>
    </row>
    <row r="400" spans="1:7" s="434" customFormat="1" ht="13.5" customHeight="1">
      <c r="A400" s="556">
        <v>2005</v>
      </c>
      <c r="B400" s="681">
        <v>2517133</v>
      </c>
      <c r="C400" s="429">
        <v>2482092</v>
      </c>
      <c r="D400" s="429">
        <v>35041</v>
      </c>
      <c r="E400" s="706">
        <v>2501320</v>
      </c>
      <c r="F400" s="429">
        <v>2458410</v>
      </c>
      <c r="G400" s="429">
        <v>42910</v>
      </c>
    </row>
    <row r="401" spans="1:7" s="434" customFormat="1" ht="13.5" customHeight="1">
      <c r="A401" s="556">
        <v>2006</v>
      </c>
      <c r="B401" s="681">
        <v>2458912</v>
      </c>
      <c r="C401" s="429">
        <v>2419967</v>
      </c>
      <c r="D401" s="429">
        <v>38945</v>
      </c>
      <c r="E401" s="706">
        <v>2412731</v>
      </c>
      <c r="F401" s="429">
        <v>2369569</v>
      </c>
      <c r="G401" s="429">
        <v>43162</v>
      </c>
    </row>
    <row r="402" spans="1:7" s="434" customFormat="1" ht="13.5" customHeight="1">
      <c r="A402" s="556">
        <v>2007</v>
      </c>
      <c r="B402" s="681">
        <v>3363617</v>
      </c>
      <c r="C402" s="429">
        <v>3323346</v>
      </c>
      <c r="D402" s="429">
        <v>40271</v>
      </c>
      <c r="E402" s="706">
        <v>3281827</v>
      </c>
      <c r="F402" s="429">
        <v>3242210</v>
      </c>
      <c r="G402" s="429">
        <v>39617</v>
      </c>
    </row>
    <row r="403" spans="1:7" s="434" customFormat="1" ht="13.5" customHeight="1">
      <c r="A403" s="556">
        <v>2008</v>
      </c>
      <c r="B403" s="681">
        <v>4494980</v>
      </c>
      <c r="C403" s="429">
        <v>4456580</v>
      </c>
      <c r="D403" s="429">
        <v>38400</v>
      </c>
      <c r="E403" s="706">
        <v>4265255</v>
      </c>
      <c r="F403" s="429">
        <v>4231132</v>
      </c>
      <c r="G403" s="429">
        <v>34123</v>
      </c>
    </row>
    <row r="404" spans="1:7" s="434" customFormat="1" ht="13.5" customHeight="1">
      <c r="A404" s="556">
        <v>2009</v>
      </c>
      <c r="B404" s="681">
        <v>4758659</v>
      </c>
      <c r="C404" s="429">
        <v>4724183</v>
      </c>
      <c r="D404" s="429">
        <v>34476</v>
      </c>
      <c r="E404" s="706">
        <v>4684131</v>
      </c>
      <c r="F404" s="429">
        <v>4650448</v>
      </c>
      <c r="G404" s="429">
        <v>33683</v>
      </c>
    </row>
    <row r="405" spans="1:7" s="434" customFormat="1" ht="13.5" customHeight="1">
      <c r="A405" s="556">
        <v>2010</v>
      </c>
      <c r="B405" s="681">
        <v>5458716</v>
      </c>
      <c r="C405" s="54">
        <v>5419321</v>
      </c>
      <c r="D405" s="54">
        <v>39395</v>
      </c>
      <c r="E405" s="706">
        <v>5387127</v>
      </c>
      <c r="F405" s="54">
        <v>5343809</v>
      </c>
      <c r="G405" s="54">
        <v>43318</v>
      </c>
    </row>
    <row r="406" spans="1:7" s="434" customFormat="1" ht="12.75">
      <c r="A406" s="710" t="s">
        <v>131</v>
      </c>
      <c r="B406" s="711"/>
      <c r="C406" s="711"/>
      <c r="D406" s="711"/>
      <c r="E406" s="711"/>
      <c r="F406" s="711"/>
      <c r="G406" s="712"/>
    </row>
    <row r="407" spans="1:7" s="434" customFormat="1" ht="12.75">
      <c r="A407" s="206"/>
      <c r="B407" s="593">
        <f>B405/B363*100-100</f>
        <v>20357.654686504517</v>
      </c>
      <c r="C407" s="593">
        <f>C405/C363*100-100</f>
        <v>20210.013866506764</v>
      </c>
      <c r="D407" s="593" t="s">
        <v>4</v>
      </c>
      <c r="E407" s="593">
        <f>E405/E363*100-100</f>
        <v>23400.968459625703</v>
      </c>
      <c r="F407" s="593">
        <f>F405/F363*100-100</f>
        <v>23211.996684552632</v>
      </c>
      <c r="G407" s="594" t="s">
        <v>4</v>
      </c>
    </row>
    <row r="408" spans="1:7">
      <c r="A408" s="422" t="s">
        <v>363</v>
      </c>
      <c r="B408" s="298"/>
      <c r="C408" s="298"/>
      <c r="D408" s="298"/>
      <c r="E408" s="298"/>
      <c r="F408" s="37"/>
      <c r="G408" s="37"/>
    </row>
    <row r="409" spans="1:7">
      <c r="A409" s="578" t="s">
        <v>123</v>
      </c>
      <c r="B409" s="576"/>
      <c r="C409" s="576"/>
      <c r="D409" s="576"/>
      <c r="E409" s="298"/>
      <c r="F409" s="37"/>
      <c r="G409" s="37"/>
    </row>
    <row r="410" spans="1:7">
      <c r="A410" s="575" t="s">
        <v>364</v>
      </c>
      <c r="B410" s="576"/>
      <c r="C410" s="576"/>
      <c r="D410" s="576"/>
      <c r="E410" s="298"/>
      <c r="F410" s="37"/>
      <c r="G410" s="37"/>
    </row>
    <row r="411" spans="1:7">
      <c r="A411" s="575" t="s">
        <v>365</v>
      </c>
      <c r="B411" s="576"/>
      <c r="C411" s="576"/>
      <c r="D411" s="576"/>
      <c r="E411" s="298"/>
      <c r="F411" s="37"/>
      <c r="G411" s="37"/>
    </row>
    <row r="412" spans="1:7">
      <c r="A412" s="575"/>
      <c r="B412" s="576"/>
      <c r="C412" s="576"/>
      <c r="D412" s="576"/>
      <c r="E412" s="298"/>
      <c r="F412" s="37"/>
      <c r="G412" s="37"/>
    </row>
    <row r="413" spans="1:7">
      <c r="A413" s="389" t="s">
        <v>213</v>
      </c>
      <c r="B413" s="4"/>
      <c r="C413" s="4"/>
      <c r="D413" s="4"/>
    </row>
    <row r="414" spans="1:7" s="42" customFormat="1" ht="12">
      <c r="A414" s="319" t="s">
        <v>3</v>
      </c>
      <c r="B414" s="67"/>
      <c r="C414" s="67"/>
      <c r="D414" s="67"/>
      <c r="E414" s="420"/>
    </row>
    <row r="415" spans="1:7">
      <c r="A415" s="856" t="s">
        <v>0</v>
      </c>
      <c r="B415" s="858" t="s">
        <v>151</v>
      </c>
      <c r="C415" s="858"/>
      <c r="D415" s="859"/>
    </row>
    <row r="416" spans="1:7" ht="30">
      <c r="A416" s="857"/>
      <c r="B416" s="691" t="s">
        <v>152</v>
      </c>
      <c r="C416" s="692" t="s">
        <v>153</v>
      </c>
      <c r="D416" s="693" t="s">
        <v>154</v>
      </c>
    </row>
    <row r="417" spans="1:4">
      <c r="A417" s="552">
        <v>1976</v>
      </c>
      <c r="B417" s="69">
        <v>897</v>
      </c>
      <c r="C417" s="69">
        <v>95</v>
      </c>
      <c r="D417" s="683">
        <v>802</v>
      </c>
    </row>
    <row r="418" spans="1:4">
      <c r="A418" s="552">
        <v>1977</v>
      </c>
      <c r="B418" s="69">
        <v>917</v>
      </c>
      <c r="C418" s="69">
        <v>74</v>
      </c>
      <c r="D418" s="683">
        <v>843</v>
      </c>
    </row>
    <row r="419" spans="1:4">
      <c r="A419" s="552">
        <v>1978</v>
      </c>
      <c r="B419" s="69">
        <v>904</v>
      </c>
      <c r="C419" s="69">
        <v>91</v>
      </c>
      <c r="D419" s="683">
        <v>813</v>
      </c>
    </row>
    <row r="420" spans="1:4">
      <c r="A420" s="552">
        <v>1979</v>
      </c>
      <c r="B420" s="69">
        <v>845</v>
      </c>
      <c r="C420" s="69">
        <v>131</v>
      </c>
      <c r="D420" s="683">
        <v>714</v>
      </c>
    </row>
    <row r="421" spans="1:4">
      <c r="A421" s="552">
        <v>1980</v>
      </c>
      <c r="B421" s="69">
        <v>844</v>
      </c>
      <c r="C421" s="69">
        <v>124</v>
      </c>
      <c r="D421" s="683">
        <v>720</v>
      </c>
    </row>
    <row r="422" spans="1:4">
      <c r="A422" s="552">
        <v>1981</v>
      </c>
      <c r="B422" s="69">
        <v>935</v>
      </c>
      <c r="C422" s="69">
        <v>126</v>
      </c>
      <c r="D422" s="683">
        <v>809</v>
      </c>
    </row>
    <row r="423" spans="1:4">
      <c r="A423" s="552">
        <v>1982</v>
      </c>
      <c r="B423" s="69">
        <v>1151</v>
      </c>
      <c r="C423" s="69">
        <v>244</v>
      </c>
      <c r="D423" s="683">
        <v>907</v>
      </c>
    </row>
    <row r="424" spans="1:4">
      <c r="A424" s="552">
        <v>1983</v>
      </c>
      <c r="B424" s="69">
        <v>1023</v>
      </c>
      <c r="C424" s="69">
        <v>231</v>
      </c>
      <c r="D424" s="683">
        <v>792</v>
      </c>
    </row>
    <row r="425" spans="1:4">
      <c r="A425" s="552">
        <v>1984</v>
      </c>
      <c r="B425" s="69">
        <v>810</v>
      </c>
      <c r="C425" s="69">
        <v>156</v>
      </c>
      <c r="D425" s="683">
        <v>654</v>
      </c>
    </row>
    <row r="426" spans="1:4">
      <c r="A426" s="552">
        <v>1985</v>
      </c>
      <c r="B426" s="69">
        <v>805</v>
      </c>
      <c r="C426" s="69">
        <v>194</v>
      </c>
      <c r="D426" s="683">
        <v>611</v>
      </c>
    </row>
    <row r="427" spans="1:4">
      <c r="A427" s="552">
        <v>1986</v>
      </c>
      <c r="B427" s="69">
        <v>609</v>
      </c>
      <c r="C427" s="69">
        <v>139</v>
      </c>
      <c r="D427" s="683">
        <v>470</v>
      </c>
    </row>
    <row r="428" spans="1:4">
      <c r="A428" s="552">
        <v>1987</v>
      </c>
      <c r="B428" s="69">
        <v>855</v>
      </c>
      <c r="C428" s="69">
        <v>412</v>
      </c>
      <c r="D428" s="683">
        <v>443</v>
      </c>
    </row>
    <row r="429" spans="1:4">
      <c r="A429" s="552">
        <v>1988</v>
      </c>
      <c r="B429" s="69">
        <v>890</v>
      </c>
      <c r="C429" s="69">
        <v>420</v>
      </c>
      <c r="D429" s="683">
        <v>470</v>
      </c>
    </row>
    <row r="430" spans="1:4">
      <c r="A430" s="552">
        <v>1989</v>
      </c>
      <c r="B430" s="69">
        <v>1009</v>
      </c>
      <c r="C430" s="69">
        <v>391</v>
      </c>
      <c r="D430" s="683">
        <v>618</v>
      </c>
    </row>
    <row r="431" spans="1:4">
      <c r="A431" s="552">
        <v>1990</v>
      </c>
      <c r="B431" s="69">
        <v>1021</v>
      </c>
      <c r="C431" s="69">
        <v>432</v>
      </c>
      <c r="D431" s="683">
        <v>589</v>
      </c>
    </row>
    <row r="432" spans="1:4">
      <c r="A432" s="552">
        <v>1991</v>
      </c>
      <c r="B432" s="69">
        <v>965</v>
      </c>
      <c r="C432" s="69">
        <v>352</v>
      </c>
      <c r="D432" s="683">
        <v>613</v>
      </c>
    </row>
    <row r="433" spans="1:4">
      <c r="A433" s="552">
        <v>1992</v>
      </c>
      <c r="B433" s="69">
        <v>1301</v>
      </c>
      <c r="C433" s="69">
        <v>410</v>
      </c>
      <c r="D433" s="683">
        <v>891</v>
      </c>
    </row>
    <row r="434" spans="1:4">
      <c r="A434" s="552">
        <v>1993</v>
      </c>
      <c r="B434" s="69">
        <v>1519</v>
      </c>
      <c r="C434" s="69">
        <v>502</v>
      </c>
      <c r="D434" s="683">
        <v>1017</v>
      </c>
    </row>
    <row r="435" spans="1:4">
      <c r="A435" s="552">
        <v>1994</v>
      </c>
      <c r="B435" s="69">
        <v>1752</v>
      </c>
      <c r="C435" s="69">
        <v>548</v>
      </c>
      <c r="D435" s="683">
        <v>1204</v>
      </c>
    </row>
    <row r="436" spans="1:4">
      <c r="A436" s="552">
        <v>1995</v>
      </c>
      <c r="B436" s="69">
        <v>2078</v>
      </c>
      <c r="C436" s="69">
        <v>639</v>
      </c>
      <c r="D436" s="683">
        <v>1439</v>
      </c>
    </row>
    <row r="437" spans="1:4">
      <c r="A437" s="552">
        <v>1996</v>
      </c>
      <c r="B437" s="69">
        <v>2246</v>
      </c>
      <c r="C437" s="69">
        <v>500</v>
      </c>
      <c r="D437" s="683">
        <v>1746</v>
      </c>
    </row>
    <row r="438" spans="1:4">
      <c r="A438" s="552">
        <v>1997</v>
      </c>
      <c r="B438" s="69">
        <v>2154</v>
      </c>
      <c r="C438" s="69">
        <v>501</v>
      </c>
      <c r="D438" s="683">
        <v>1653</v>
      </c>
    </row>
    <row r="439" spans="1:4">
      <c r="A439" s="552">
        <v>1998</v>
      </c>
      <c r="B439" s="69">
        <v>2394</v>
      </c>
      <c r="C439" s="69">
        <v>462</v>
      </c>
      <c r="D439" s="683">
        <v>1932</v>
      </c>
    </row>
    <row r="440" spans="1:4">
      <c r="A440" s="552">
        <v>1999</v>
      </c>
      <c r="B440" s="69">
        <v>2613</v>
      </c>
      <c r="C440" s="69">
        <v>505</v>
      </c>
      <c r="D440" s="683">
        <v>2108</v>
      </c>
    </row>
    <row r="441" spans="1:4">
      <c r="A441" s="552">
        <v>2000</v>
      </c>
      <c r="B441" s="69">
        <v>2285</v>
      </c>
      <c r="C441" s="69">
        <v>472</v>
      </c>
      <c r="D441" s="683">
        <v>1813</v>
      </c>
    </row>
    <row r="442" spans="1:4">
      <c r="A442" s="552">
        <v>2001</v>
      </c>
      <c r="B442" s="69">
        <v>1968</v>
      </c>
      <c r="C442" s="69">
        <v>439</v>
      </c>
      <c r="D442" s="683">
        <v>1529</v>
      </c>
    </row>
    <row r="443" spans="1:4">
      <c r="A443" s="552">
        <v>2002</v>
      </c>
      <c r="B443" s="69">
        <v>2040</v>
      </c>
      <c r="C443" s="69">
        <v>330</v>
      </c>
      <c r="D443" s="683">
        <v>1710</v>
      </c>
    </row>
    <row r="444" spans="1:4">
      <c r="A444" s="552">
        <v>2003</v>
      </c>
      <c r="B444" s="69">
        <v>2187</v>
      </c>
      <c r="C444" s="69">
        <v>278</v>
      </c>
      <c r="D444" s="683">
        <v>1909</v>
      </c>
    </row>
    <row r="445" spans="1:4">
      <c r="A445" s="552">
        <v>2004</v>
      </c>
      <c r="B445" s="69">
        <v>2104</v>
      </c>
      <c r="C445" s="69">
        <v>287</v>
      </c>
      <c r="D445" s="683">
        <v>1817</v>
      </c>
    </row>
    <row r="446" spans="1:4">
      <c r="A446" s="552">
        <v>2005</v>
      </c>
      <c r="B446" s="69">
        <v>2064</v>
      </c>
      <c r="C446" s="69">
        <v>285</v>
      </c>
      <c r="D446" s="683">
        <v>1779</v>
      </c>
    </row>
    <row r="447" spans="1:4">
      <c r="A447" s="552">
        <v>2006</v>
      </c>
      <c r="B447" s="69">
        <v>2287</v>
      </c>
      <c r="C447" s="69">
        <v>310</v>
      </c>
      <c r="D447" s="683">
        <v>1977</v>
      </c>
    </row>
    <row r="448" spans="1:4">
      <c r="A448" s="552">
        <v>2007</v>
      </c>
      <c r="B448" s="69">
        <v>2452</v>
      </c>
      <c r="C448" s="70">
        <v>382</v>
      </c>
      <c r="D448" s="684">
        <v>2070</v>
      </c>
    </row>
    <row r="449" spans="1:6">
      <c r="A449" s="552">
        <v>2008</v>
      </c>
      <c r="B449" s="69">
        <v>2490</v>
      </c>
      <c r="C449" s="70">
        <v>305</v>
      </c>
      <c r="D449" s="684">
        <v>2185</v>
      </c>
    </row>
    <row r="450" spans="1:6">
      <c r="A450" s="552">
        <v>2009</v>
      </c>
      <c r="B450" s="69">
        <v>2123</v>
      </c>
      <c r="C450" s="101">
        <v>260.04618473895584</v>
      </c>
      <c r="D450" s="685">
        <v>1862.9538152610442</v>
      </c>
    </row>
    <row r="451" spans="1:6">
      <c r="A451" s="552">
        <v>2010</v>
      </c>
      <c r="B451" s="579">
        <v>2086</v>
      </c>
      <c r="C451" s="101">
        <v>255.5140562248996</v>
      </c>
      <c r="D451" s="685">
        <v>1830.4859437751004</v>
      </c>
    </row>
    <row r="452" spans="1:6" s="42" customFormat="1">
      <c r="A452" s="756" t="s">
        <v>155</v>
      </c>
      <c r="B452" s="757"/>
      <c r="C452" s="757"/>
      <c r="D452" s="758"/>
      <c r="E452" s="62"/>
      <c r="F452" s="62"/>
    </row>
    <row r="453" spans="1:6" s="42" customFormat="1">
      <c r="A453" s="235"/>
      <c r="B453" s="584">
        <f>B451/B417*100-100</f>
        <v>132.55295429208473</v>
      </c>
      <c r="C453" s="584">
        <f t="shared" ref="C453:D453" si="6">C451/C417*100-100</f>
        <v>168.96216444726275</v>
      </c>
      <c r="D453" s="585">
        <f t="shared" si="6"/>
        <v>128.24014261534919</v>
      </c>
      <c r="E453" s="63"/>
      <c r="F453" s="63"/>
    </row>
    <row r="454" spans="1:6" s="42" customFormat="1" ht="12">
      <c r="A454" s="580" t="s">
        <v>366</v>
      </c>
      <c r="B454" s="581"/>
      <c r="C454" s="581"/>
      <c r="D454" s="581"/>
      <c r="E454" s="420"/>
    </row>
    <row r="455" spans="1:6" s="42" customFormat="1" ht="12">
      <c r="A455" s="58" t="s">
        <v>367</v>
      </c>
      <c r="B455" s="420"/>
      <c r="C455" s="420"/>
      <c r="D455" s="420"/>
      <c r="E455" s="420"/>
    </row>
    <row r="456" spans="1:6" s="42" customFormat="1" ht="12">
      <c r="A456" s="58"/>
      <c r="B456" s="420"/>
      <c r="C456" s="420"/>
      <c r="D456" s="420"/>
      <c r="E456" s="420"/>
    </row>
    <row r="457" spans="1:6">
      <c r="A457" s="76" t="s">
        <v>214</v>
      </c>
      <c r="B457" s="1"/>
      <c r="C457" s="1"/>
      <c r="D457" s="1"/>
      <c r="E457" s="1"/>
    </row>
    <row r="458" spans="1:6" s="42" customFormat="1" ht="12">
      <c r="A458" s="319" t="s">
        <v>3</v>
      </c>
      <c r="B458" s="298"/>
      <c r="C458" s="298"/>
      <c r="D458" s="298"/>
      <c r="E458" s="298"/>
    </row>
    <row r="459" spans="1:6" ht="24">
      <c r="A459" s="554" t="s">
        <v>0</v>
      </c>
      <c r="B459" s="686" t="s">
        <v>370</v>
      </c>
      <c r="C459" s="686" t="s">
        <v>369</v>
      </c>
      <c r="D459" s="687" t="s">
        <v>368</v>
      </c>
      <c r="E459" s="1"/>
    </row>
    <row r="460" spans="1:6" ht="13.5" customHeight="1">
      <c r="A460" s="665">
        <v>1963</v>
      </c>
      <c r="B460" s="71">
        <v>50</v>
      </c>
      <c r="C460" s="50" t="s">
        <v>109</v>
      </c>
      <c r="D460" s="93" t="s">
        <v>109</v>
      </c>
      <c r="E460" s="1"/>
    </row>
    <row r="461" spans="1:6" ht="13.5" customHeight="1">
      <c r="A461" s="665">
        <v>1964</v>
      </c>
      <c r="B461" s="71">
        <v>150</v>
      </c>
      <c r="C461" s="50" t="s">
        <v>109</v>
      </c>
      <c r="D461" s="93" t="s">
        <v>109</v>
      </c>
      <c r="E461" s="1"/>
    </row>
    <row r="462" spans="1:6" ht="13.5" customHeight="1">
      <c r="A462" s="665">
        <v>1965</v>
      </c>
      <c r="B462" s="71">
        <v>175</v>
      </c>
      <c r="C462" s="50" t="s">
        <v>109</v>
      </c>
      <c r="D462" s="93" t="s">
        <v>109</v>
      </c>
      <c r="E462" s="1"/>
    </row>
    <row r="463" spans="1:6" ht="13.5" customHeight="1">
      <c r="A463" s="665">
        <v>1966</v>
      </c>
      <c r="B463" s="71">
        <v>220</v>
      </c>
      <c r="C463" s="50" t="s">
        <v>109</v>
      </c>
      <c r="D463" s="93" t="s">
        <v>109</v>
      </c>
      <c r="E463" s="1"/>
    </row>
    <row r="464" spans="1:6" ht="13.5" customHeight="1">
      <c r="A464" s="665">
        <v>1967</v>
      </c>
      <c r="B464" s="71">
        <v>500</v>
      </c>
      <c r="C464" s="50" t="s">
        <v>109</v>
      </c>
      <c r="D464" s="93" t="s">
        <v>109</v>
      </c>
      <c r="E464" s="1"/>
    </row>
    <row r="465" spans="1:5" ht="13.5" customHeight="1">
      <c r="A465" s="665">
        <v>1968</v>
      </c>
      <c r="B465" s="71">
        <v>900</v>
      </c>
      <c r="C465" s="50" t="s">
        <v>109</v>
      </c>
      <c r="D465" s="93" t="s">
        <v>109</v>
      </c>
      <c r="E465" s="1"/>
    </row>
    <row r="466" spans="1:5" ht="13.5" customHeight="1">
      <c r="A466" s="665">
        <v>1969</v>
      </c>
      <c r="B466" s="71">
        <v>1200</v>
      </c>
      <c r="C466" s="50" t="s">
        <v>109</v>
      </c>
      <c r="D466" s="93" t="s">
        <v>109</v>
      </c>
      <c r="E466" s="1"/>
    </row>
    <row r="467" spans="1:5" ht="13.5" customHeight="1">
      <c r="A467" s="665">
        <v>1970</v>
      </c>
      <c r="B467" s="71">
        <v>1900</v>
      </c>
      <c r="C467" s="50" t="s">
        <v>109</v>
      </c>
      <c r="D467" s="93" t="s">
        <v>109</v>
      </c>
      <c r="E467" s="1"/>
    </row>
    <row r="468" spans="1:5" ht="13.5" customHeight="1">
      <c r="A468" s="665">
        <v>1971</v>
      </c>
      <c r="B468" s="71">
        <v>2800</v>
      </c>
      <c r="C468" s="50" t="s">
        <v>109</v>
      </c>
      <c r="D468" s="93" t="s">
        <v>109</v>
      </c>
      <c r="E468" s="1"/>
    </row>
    <row r="469" spans="1:5" ht="13.5" customHeight="1">
      <c r="A469" s="665">
        <v>1972</v>
      </c>
      <c r="B469" s="71">
        <v>3870</v>
      </c>
      <c r="C469" s="50" t="s">
        <v>109</v>
      </c>
      <c r="D469" s="93" t="s">
        <v>109</v>
      </c>
      <c r="E469" s="1"/>
    </row>
    <row r="470" spans="1:5" ht="13.5" customHeight="1">
      <c r="A470" s="665">
        <v>1973</v>
      </c>
      <c r="B470" s="71">
        <v>5201</v>
      </c>
      <c r="C470" s="50" t="s">
        <v>109</v>
      </c>
      <c r="D470" s="93" t="s">
        <v>109</v>
      </c>
      <c r="E470" s="1"/>
    </row>
    <row r="471" spans="1:5" ht="13.5" customHeight="1">
      <c r="A471" s="665">
        <v>1974</v>
      </c>
      <c r="B471" s="71">
        <v>6841</v>
      </c>
      <c r="C471" s="50" t="s">
        <v>109</v>
      </c>
      <c r="D471" s="93" t="s">
        <v>109</v>
      </c>
      <c r="E471" s="1"/>
    </row>
    <row r="472" spans="1:5" ht="13.5" customHeight="1">
      <c r="A472" s="665">
        <v>1975</v>
      </c>
      <c r="B472" s="71">
        <v>9153</v>
      </c>
      <c r="C472" s="50" t="s">
        <v>109</v>
      </c>
      <c r="D472" s="93" t="s">
        <v>109</v>
      </c>
      <c r="E472" s="1"/>
    </row>
    <row r="473" spans="1:5" ht="13.5" customHeight="1">
      <c r="A473" s="665">
        <v>1976</v>
      </c>
      <c r="B473" s="71">
        <v>12240</v>
      </c>
      <c r="C473" s="50" t="s">
        <v>109</v>
      </c>
      <c r="D473" s="93" t="s">
        <v>109</v>
      </c>
      <c r="E473" s="1"/>
    </row>
    <row r="474" spans="1:5" ht="13.5" customHeight="1">
      <c r="A474" s="665">
        <v>1977</v>
      </c>
      <c r="B474" s="71">
        <v>18673</v>
      </c>
      <c r="C474" s="50" t="s">
        <v>109</v>
      </c>
      <c r="D474" s="93" t="s">
        <v>109</v>
      </c>
      <c r="E474" s="1"/>
    </row>
    <row r="475" spans="1:5" ht="13.5" customHeight="1">
      <c r="A475" s="665">
        <v>1978</v>
      </c>
      <c r="B475" s="71">
        <v>27744</v>
      </c>
      <c r="C475" s="50" t="s">
        <v>109</v>
      </c>
      <c r="D475" s="93" t="s">
        <v>109</v>
      </c>
      <c r="E475" s="1"/>
    </row>
    <row r="476" spans="1:5" ht="13.5" customHeight="1">
      <c r="A476" s="665">
        <v>1979</v>
      </c>
      <c r="B476" s="71">
        <v>38170</v>
      </c>
      <c r="C476" s="50" t="s">
        <v>109</v>
      </c>
      <c r="D476" s="93" t="s">
        <v>109</v>
      </c>
      <c r="E476" s="1"/>
    </row>
    <row r="477" spans="1:5" ht="13.5" customHeight="1">
      <c r="A477" s="665">
        <v>1980</v>
      </c>
      <c r="B477" s="71">
        <v>49981</v>
      </c>
      <c r="C477" s="50" t="s">
        <v>109</v>
      </c>
      <c r="D477" s="93" t="s">
        <v>109</v>
      </c>
      <c r="E477" s="1"/>
    </row>
    <row r="478" spans="1:5" ht="13.5" customHeight="1">
      <c r="A478" s="665">
        <v>1981</v>
      </c>
      <c r="B478" s="71">
        <v>58960</v>
      </c>
      <c r="C478" s="50" t="s">
        <v>109</v>
      </c>
      <c r="D478" s="93" t="s">
        <v>109</v>
      </c>
      <c r="E478" s="1"/>
    </row>
    <row r="479" spans="1:5" ht="13.5" customHeight="1">
      <c r="A479" s="552">
        <v>1982</v>
      </c>
      <c r="B479" s="71">
        <v>75618.709581721021</v>
      </c>
      <c r="C479" s="71">
        <v>1353</v>
      </c>
      <c r="D479" s="93" t="s">
        <v>109</v>
      </c>
      <c r="E479" s="1"/>
    </row>
    <row r="480" spans="1:5" ht="13.5" customHeight="1">
      <c r="A480" s="552">
        <v>1983</v>
      </c>
      <c r="B480" s="71">
        <v>79089.80367732</v>
      </c>
      <c r="C480" s="71">
        <v>2072</v>
      </c>
      <c r="D480" s="93" t="s">
        <v>109</v>
      </c>
      <c r="E480" s="1"/>
    </row>
    <row r="481" spans="1:5" ht="13.5" customHeight="1">
      <c r="A481" s="552">
        <v>1984</v>
      </c>
      <c r="B481" s="71">
        <v>82560.897772918994</v>
      </c>
      <c r="C481" s="71">
        <v>2724</v>
      </c>
      <c r="D481" s="93" t="s">
        <v>109</v>
      </c>
      <c r="E481" s="1"/>
    </row>
    <row r="482" spans="1:5" ht="13.5" customHeight="1">
      <c r="A482" s="552">
        <v>1985</v>
      </c>
      <c r="B482" s="71">
        <v>86032</v>
      </c>
      <c r="C482" s="71">
        <v>4215</v>
      </c>
      <c r="D482" s="93" t="s">
        <v>109</v>
      </c>
      <c r="E482" s="1"/>
    </row>
    <row r="483" spans="1:5" ht="13.5" customHeight="1">
      <c r="A483" s="552">
        <v>1986</v>
      </c>
      <c r="B483" s="72">
        <v>101217.4099762141</v>
      </c>
      <c r="C483" s="71">
        <v>5767</v>
      </c>
      <c r="D483" s="93" t="s">
        <v>109</v>
      </c>
      <c r="E483" s="1"/>
    </row>
    <row r="484" spans="1:5" ht="13.5" customHeight="1">
      <c r="A484" s="552">
        <v>1987</v>
      </c>
      <c r="B484" s="72">
        <v>107513.81510444357</v>
      </c>
      <c r="C484" s="71">
        <v>6777</v>
      </c>
      <c r="D484" s="93" t="s">
        <v>109</v>
      </c>
      <c r="E484" s="1"/>
    </row>
    <row r="485" spans="1:5" ht="13.5" customHeight="1">
      <c r="A485" s="552">
        <v>1988</v>
      </c>
      <c r="B485" s="72">
        <v>113810.22023267305</v>
      </c>
      <c r="C485" s="71">
        <v>6896</v>
      </c>
      <c r="D485" s="93" t="s">
        <v>109</v>
      </c>
      <c r="E485" s="1"/>
    </row>
    <row r="486" spans="1:5" ht="13.5" customHeight="1">
      <c r="A486" s="552">
        <v>1989</v>
      </c>
      <c r="B486" s="72">
        <v>120106.62536090253</v>
      </c>
      <c r="C486" s="71">
        <v>11500</v>
      </c>
      <c r="D486" s="93" t="s">
        <v>109</v>
      </c>
      <c r="E486" s="1"/>
    </row>
    <row r="487" spans="1:5" ht="13.5" customHeight="1">
      <c r="A487" s="552">
        <v>1990</v>
      </c>
      <c r="B487" s="71">
        <v>145367</v>
      </c>
      <c r="C487" s="71">
        <v>15294</v>
      </c>
      <c r="D487" s="93" t="s">
        <v>109</v>
      </c>
      <c r="E487" s="1"/>
    </row>
    <row r="488" spans="1:5" ht="13.5" customHeight="1">
      <c r="A488" s="552">
        <v>1991</v>
      </c>
      <c r="B488" s="71">
        <v>157024</v>
      </c>
      <c r="C488" s="71">
        <v>19322</v>
      </c>
      <c r="D488" s="93" t="s">
        <v>109</v>
      </c>
      <c r="E488" s="1"/>
    </row>
    <row r="489" spans="1:5" ht="13.5" customHeight="1">
      <c r="A489" s="552">
        <v>1992</v>
      </c>
      <c r="B489" s="71">
        <v>172152</v>
      </c>
      <c r="C489" s="71">
        <v>21573</v>
      </c>
      <c r="D489" s="93" t="s">
        <v>109</v>
      </c>
      <c r="E489" s="1"/>
    </row>
    <row r="490" spans="1:5" ht="13.5" customHeight="1">
      <c r="A490" s="552">
        <v>1993</v>
      </c>
      <c r="B490" s="71">
        <v>192619</v>
      </c>
      <c r="C490" s="71">
        <v>29881</v>
      </c>
      <c r="D490" s="93" t="s">
        <v>109</v>
      </c>
      <c r="E490" s="1"/>
    </row>
    <row r="491" spans="1:5" ht="13.5" customHeight="1">
      <c r="A491" s="552">
        <v>1994</v>
      </c>
      <c r="B491" s="71">
        <v>213922</v>
      </c>
      <c r="C491" s="71">
        <v>38574</v>
      </c>
      <c r="D491" s="93" t="s">
        <v>109</v>
      </c>
      <c r="E491" s="1"/>
    </row>
    <row r="492" spans="1:5" ht="13.5" customHeight="1">
      <c r="A492" s="552">
        <v>1995</v>
      </c>
      <c r="B492" s="71">
        <v>233559</v>
      </c>
      <c r="C492" s="71">
        <v>53614</v>
      </c>
      <c r="D492" s="249">
        <v>799</v>
      </c>
      <c r="E492" s="1"/>
    </row>
    <row r="493" spans="1:5" ht="13.5" customHeight="1">
      <c r="A493" s="552">
        <v>1996</v>
      </c>
      <c r="B493" s="71">
        <v>254842</v>
      </c>
      <c r="C493" s="71">
        <v>77026</v>
      </c>
      <c r="D493" s="249">
        <v>3144</v>
      </c>
      <c r="E493" s="1"/>
    </row>
    <row r="494" spans="1:5" ht="13.5" customHeight="1">
      <c r="A494" s="552">
        <v>1997</v>
      </c>
      <c r="B494" s="71">
        <v>285584</v>
      </c>
      <c r="C494" s="71">
        <v>118103</v>
      </c>
      <c r="D494" s="249">
        <v>8659</v>
      </c>
      <c r="E494" s="1"/>
    </row>
    <row r="495" spans="1:5" ht="13.5" customHeight="1">
      <c r="A495" s="552">
        <v>1998</v>
      </c>
      <c r="B495" s="71">
        <v>313054</v>
      </c>
      <c r="C495" s="71">
        <v>189562</v>
      </c>
      <c r="D495" s="249">
        <v>21672</v>
      </c>
      <c r="E495" s="1"/>
    </row>
    <row r="496" spans="1:5" ht="13.5" customHeight="1">
      <c r="A496" s="552">
        <v>1999</v>
      </c>
      <c r="B496" s="71">
        <v>332706</v>
      </c>
      <c r="C496" s="71">
        <v>315777</v>
      </c>
      <c r="D496" s="249">
        <v>41979</v>
      </c>
      <c r="E496" s="1"/>
    </row>
    <row r="497" spans="1:7" ht="13.5" customHeight="1">
      <c r="A497" s="552">
        <v>2000</v>
      </c>
      <c r="B497" s="71">
        <v>343982</v>
      </c>
      <c r="C497" s="71">
        <v>550409</v>
      </c>
      <c r="D497" s="249">
        <v>69736</v>
      </c>
      <c r="E497" s="1"/>
    </row>
    <row r="498" spans="1:7" ht="13.5" customHeight="1">
      <c r="A498" s="552">
        <v>2001</v>
      </c>
      <c r="B498" s="71">
        <v>347653</v>
      </c>
      <c r="C498" s="71">
        <v>722842</v>
      </c>
      <c r="D498" s="249">
        <v>84951</v>
      </c>
      <c r="E498" s="1"/>
    </row>
    <row r="499" spans="1:7" ht="13.5" customHeight="1">
      <c r="A499" s="552">
        <v>2002</v>
      </c>
      <c r="B499" s="71">
        <v>352137</v>
      </c>
      <c r="C499" s="71">
        <v>885195</v>
      </c>
      <c r="D499" s="249">
        <v>94534</v>
      </c>
      <c r="E499" s="1"/>
    </row>
    <row r="500" spans="1:7" ht="13.5" customHeight="1">
      <c r="A500" s="552">
        <v>2003</v>
      </c>
      <c r="B500" s="71">
        <v>353601</v>
      </c>
      <c r="C500" s="71">
        <v>1034831</v>
      </c>
      <c r="D500" s="249">
        <v>101001</v>
      </c>
      <c r="E500" s="1"/>
    </row>
    <row r="501" spans="1:7" ht="13.5" customHeight="1">
      <c r="A501" s="552">
        <v>2004</v>
      </c>
      <c r="B501" s="46">
        <v>381316.76472928876</v>
      </c>
      <c r="C501" s="71">
        <v>1217000</v>
      </c>
      <c r="D501" s="249">
        <v>109748</v>
      </c>
      <c r="E501" s="1"/>
    </row>
    <row r="502" spans="1:7" ht="13.5" customHeight="1">
      <c r="A502" s="552">
        <v>2005</v>
      </c>
      <c r="B502" s="73">
        <v>455466</v>
      </c>
      <c r="C502" s="71">
        <v>1398507</v>
      </c>
      <c r="D502" s="249">
        <v>120912</v>
      </c>
      <c r="E502" s="1"/>
    </row>
    <row r="503" spans="1:7" ht="13.5" customHeight="1">
      <c r="A503" s="552">
        <v>2006</v>
      </c>
      <c r="B503" s="73">
        <v>363517</v>
      </c>
      <c r="C503" s="71">
        <v>1612001</v>
      </c>
      <c r="D503" s="249">
        <v>131062</v>
      </c>
      <c r="E503" s="1"/>
    </row>
    <row r="504" spans="1:7" ht="13.5" customHeight="1">
      <c r="A504" s="552">
        <v>2007</v>
      </c>
      <c r="B504" s="71">
        <v>231000</v>
      </c>
      <c r="C504" s="71">
        <v>1974814</v>
      </c>
      <c r="D504" s="249">
        <v>168000</v>
      </c>
      <c r="E504" s="1"/>
    </row>
    <row r="505" spans="1:7" ht="13.5" customHeight="1">
      <c r="A505" s="552">
        <v>2008</v>
      </c>
      <c r="B505" s="71">
        <v>234000</v>
      </c>
      <c r="C505" s="71">
        <v>2529907</v>
      </c>
      <c r="D505" s="249">
        <v>270000</v>
      </c>
      <c r="E505" s="1"/>
    </row>
    <row r="506" spans="1:7" ht="13.5" customHeight="1">
      <c r="A506" s="552">
        <v>2009</v>
      </c>
      <c r="B506" s="71">
        <v>235000</v>
      </c>
      <c r="C506" s="71">
        <v>2898162</v>
      </c>
      <c r="D506" s="249">
        <v>323000</v>
      </c>
      <c r="E506" s="1"/>
    </row>
    <row r="507" spans="1:7" ht="13.5" customHeight="1">
      <c r="A507" s="553">
        <v>2010</v>
      </c>
      <c r="B507" s="688">
        <v>268847</v>
      </c>
      <c r="C507" s="689">
        <v>3160584</v>
      </c>
      <c r="D507" s="690">
        <v>401057</v>
      </c>
      <c r="E507" s="1"/>
    </row>
    <row r="508" spans="1:7" ht="30" customHeight="1">
      <c r="A508" s="845" t="s">
        <v>371</v>
      </c>
      <c r="B508" s="845"/>
      <c r="C508" s="845"/>
      <c r="D508" s="845"/>
      <c r="E508" s="845"/>
      <c r="F508" s="845"/>
      <c r="G508" s="845"/>
    </row>
    <row r="509" spans="1:7">
      <c r="A509" s="75" t="s">
        <v>123</v>
      </c>
      <c r="B509" s="58"/>
      <c r="C509" s="58"/>
      <c r="D509" s="58"/>
      <c r="E509" s="58"/>
    </row>
    <row r="510" spans="1:7" ht="50.1" customHeight="1">
      <c r="A510" s="848" t="s">
        <v>382</v>
      </c>
      <c r="B510" s="848"/>
      <c r="C510" s="848"/>
      <c r="D510" s="848"/>
      <c r="E510" s="848"/>
      <c r="F510" s="848"/>
      <c r="G510" s="848"/>
    </row>
    <row r="511" spans="1:7">
      <c r="A511" s="319" t="s">
        <v>372</v>
      </c>
      <c r="B511" s="298"/>
      <c r="C511" s="298"/>
      <c r="D511" s="298"/>
      <c r="E511" s="298"/>
    </row>
    <row r="512" spans="1:7">
      <c r="A512" s="319"/>
      <c r="B512" s="298"/>
      <c r="C512" s="298"/>
      <c r="D512" s="298"/>
      <c r="E512" s="298"/>
    </row>
    <row r="513" spans="1:5">
      <c r="A513" s="389" t="s">
        <v>215</v>
      </c>
      <c r="B513" s="1"/>
      <c r="C513" s="1"/>
      <c r="D513" s="1"/>
      <c r="E513" s="1"/>
    </row>
    <row r="514" spans="1:5" s="42" customFormat="1" ht="12">
      <c r="A514" s="298" t="s">
        <v>3</v>
      </c>
      <c r="B514" s="298"/>
      <c r="C514" s="298"/>
      <c r="D514" s="298"/>
      <c r="E514" s="298"/>
    </row>
    <row r="515" spans="1:5" ht="51">
      <c r="A515" s="582" t="s">
        <v>0</v>
      </c>
      <c r="B515" s="488" t="s">
        <v>156</v>
      </c>
      <c r="C515" s="488" t="s">
        <v>157</v>
      </c>
      <c r="D515" s="488" t="s">
        <v>158</v>
      </c>
      <c r="E515" s="489" t="s">
        <v>159</v>
      </c>
    </row>
    <row r="516" spans="1:5">
      <c r="A516" s="610">
        <v>1975</v>
      </c>
      <c r="B516" s="130">
        <v>10</v>
      </c>
      <c r="C516" s="694">
        <v>781</v>
      </c>
      <c r="D516" s="694">
        <v>64140</v>
      </c>
      <c r="E516" s="695">
        <v>257000</v>
      </c>
    </row>
    <row r="517" spans="1:5">
      <c r="A517" s="610">
        <v>1976</v>
      </c>
      <c r="B517" s="130">
        <v>10</v>
      </c>
      <c r="C517" s="694">
        <v>853</v>
      </c>
      <c r="D517" s="694">
        <v>70053</v>
      </c>
      <c r="E517" s="695">
        <v>280000</v>
      </c>
    </row>
    <row r="518" spans="1:5">
      <c r="A518" s="610">
        <v>1977</v>
      </c>
      <c r="B518" s="130">
        <v>10</v>
      </c>
      <c r="C518" s="694">
        <v>1049</v>
      </c>
      <c r="D518" s="694">
        <v>76577</v>
      </c>
      <c r="E518" s="695">
        <v>306000</v>
      </c>
    </row>
    <row r="519" spans="1:5">
      <c r="A519" s="610">
        <v>1978</v>
      </c>
      <c r="B519" s="130">
        <v>14</v>
      </c>
      <c r="C519" s="694">
        <v>1213</v>
      </c>
      <c r="D519" s="694">
        <v>83015</v>
      </c>
      <c r="E519" s="695">
        <v>332000</v>
      </c>
    </row>
    <row r="520" spans="1:5">
      <c r="A520" s="610">
        <v>1979</v>
      </c>
      <c r="B520" s="130">
        <v>15</v>
      </c>
      <c r="C520" s="694">
        <v>2088</v>
      </c>
      <c r="D520" s="694">
        <v>118128</v>
      </c>
      <c r="E520" s="695">
        <v>337000</v>
      </c>
    </row>
    <row r="521" spans="1:5">
      <c r="A521" s="610">
        <v>1980</v>
      </c>
      <c r="B521" s="130">
        <v>17</v>
      </c>
      <c r="C521" s="694">
        <v>3083</v>
      </c>
      <c r="D521" s="694">
        <v>187549</v>
      </c>
      <c r="E521" s="695">
        <v>563000</v>
      </c>
    </row>
    <row r="522" spans="1:5">
      <c r="A522" s="610">
        <v>1981</v>
      </c>
      <c r="B522" s="130">
        <v>17</v>
      </c>
      <c r="C522" s="694">
        <v>2766</v>
      </c>
      <c r="D522" s="694">
        <v>207643</v>
      </c>
      <c r="E522" s="695">
        <v>736000</v>
      </c>
    </row>
    <row r="523" spans="1:5">
      <c r="A523" s="610">
        <v>1982</v>
      </c>
      <c r="B523" s="130">
        <v>18</v>
      </c>
      <c r="C523" s="694">
        <v>3003</v>
      </c>
      <c r="D523" s="694">
        <v>225350</v>
      </c>
      <c r="E523" s="695">
        <v>743261</v>
      </c>
    </row>
    <row r="524" spans="1:5">
      <c r="A524" s="610">
        <v>1983</v>
      </c>
      <c r="B524" s="130">
        <v>19</v>
      </c>
      <c r="C524" s="694">
        <v>3160</v>
      </c>
      <c r="D524" s="694">
        <v>232449</v>
      </c>
      <c r="E524" s="695">
        <v>705059</v>
      </c>
    </row>
    <row r="525" spans="1:5">
      <c r="A525" s="610">
        <v>1984</v>
      </c>
      <c r="B525" s="130">
        <v>19</v>
      </c>
      <c r="C525" s="694">
        <v>3190</v>
      </c>
      <c r="D525" s="694">
        <v>212008</v>
      </c>
      <c r="E525" s="695">
        <v>577027</v>
      </c>
    </row>
    <row r="526" spans="1:5">
      <c r="A526" s="610">
        <v>1985</v>
      </c>
      <c r="B526" s="130">
        <v>19</v>
      </c>
      <c r="C526" s="694">
        <v>2993</v>
      </c>
      <c r="D526" s="694">
        <v>214798</v>
      </c>
      <c r="E526" s="695">
        <v>565721</v>
      </c>
    </row>
    <row r="527" spans="1:5">
      <c r="A527" s="610">
        <v>1986</v>
      </c>
      <c r="B527" s="130">
        <v>18</v>
      </c>
      <c r="C527" s="694">
        <v>2854</v>
      </c>
      <c r="D527" s="694">
        <v>216753</v>
      </c>
      <c r="E527" s="695">
        <v>518349</v>
      </c>
    </row>
    <row r="528" spans="1:5">
      <c r="A528" s="610">
        <v>1987</v>
      </c>
      <c r="B528" s="130">
        <v>17</v>
      </c>
      <c r="C528" s="694">
        <v>2787</v>
      </c>
      <c r="D528" s="694">
        <v>220011</v>
      </c>
      <c r="E528" s="695">
        <v>546569</v>
      </c>
    </row>
    <row r="529" spans="1:5">
      <c r="A529" s="610">
        <v>1988</v>
      </c>
      <c r="B529" s="130">
        <v>17</v>
      </c>
      <c r="C529" s="694">
        <v>2693</v>
      </c>
      <c r="D529" s="694">
        <v>270943</v>
      </c>
      <c r="E529" s="695">
        <v>624512</v>
      </c>
    </row>
    <row r="530" spans="1:5">
      <c r="A530" s="610">
        <v>1989</v>
      </c>
      <c r="B530" s="130">
        <v>17</v>
      </c>
      <c r="C530" s="694">
        <v>2771</v>
      </c>
      <c r="D530" s="694">
        <v>246229</v>
      </c>
      <c r="E530" s="695">
        <v>648600</v>
      </c>
    </row>
    <row r="531" spans="1:5">
      <c r="A531" s="610">
        <v>1990</v>
      </c>
      <c r="B531" s="130">
        <v>29</v>
      </c>
      <c r="C531" s="694">
        <v>3260</v>
      </c>
      <c r="D531" s="694">
        <v>255380</v>
      </c>
      <c r="E531" s="695">
        <v>923937</v>
      </c>
    </row>
    <row r="532" spans="1:5">
      <c r="A532" s="610">
        <v>1991</v>
      </c>
      <c r="B532" s="130">
        <v>30</v>
      </c>
      <c r="C532" s="694">
        <v>3293</v>
      </c>
      <c r="D532" s="694">
        <v>223840</v>
      </c>
      <c r="E532" s="695">
        <v>852873</v>
      </c>
    </row>
    <row r="533" spans="1:5">
      <c r="A533" s="610">
        <v>1992</v>
      </c>
      <c r="B533" s="130">
        <v>31</v>
      </c>
      <c r="C533" s="694">
        <v>3451</v>
      </c>
      <c r="D533" s="694">
        <v>257805</v>
      </c>
      <c r="E533" s="695">
        <v>956665</v>
      </c>
    </row>
    <row r="534" spans="1:5">
      <c r="A534" s="610">
        <v>1993</v>
      </c>
      <c r="B534" s="130">
        <v>33</v>
      </c>
      <c r="C534" s="694">
        <v>3836</v>
      </c>
      <c r="D534" s="694">
        <v>255358</v>
      </c>
      <c r="E534" s="695">
        <v>932776</v>
      </c>
    </row>
    <row r="535" spans="1:5">
      <c r="A535" s="610">
        <v>1994</v>
      </c>
      <c r="B535" s="130">
        <v>34</v>
      </c>
      <c r="C535" s="694">
        <v>4292</v>
      </c>
      <c r="D535" s="694">
        <v>336803</v>
      </c>
      <c r="E535" s="695">
        <v>1075333</v>
      </c>
    </row>
    <row r="536" spans="1:5">
      <c r="A536" s="610">
        <v>1995</v>
      </c>
      <c r="B536" s="130">
        <v>39</v>
      </c>
      <c r="C536" s="694">
        <v>4822</v>
      </c>
      <c r="D536" s="694">
        <v>369794</v>
      </c>
      <c r="E536" s="695">
        <v>1186949</v>
      </c>
    </row>
    <row r="537" spans="1:5">
      <c r="A537" s="610">
        <v>1996</v>
      </c>
      <c r="B537" s="130">
        <v>39</v>
      </c>
      <c r="C537" s="694">
        <v>5065</v>
      </c>
      <c r="D537" s="694">
        <v>380377</v>
      </c>
      <c r="E537" s="695">
        <v>1330262</v>
      </c>
    </row>
    <row r="538" spans="1:5">
      <c r="A538" s="610">
        <v>1997</v>
      </c>
      <c r="B538" s="130">
        <v>44</v>
      </c>
      <c r="C538" s="694">
        <v>5440</v>
      </c>
      <c r="D538" s="694">
        <v>344385</v>
      </c>
      <c r="E538" s="695">
        <v>1305849</v>
      </c>
    </row>
    <row r="539" spans="1:5">
      <c r="A539" s="610">
        <v>1998</v>
      </c>
      <c r="B539" s="130">
        <v>45</v>
      </c>
      <c r="C539" s="694">
        <v>5828</v>
      </c>
      <c r="D539" s="694">
        <v>403490</v>
      </c>
      <c r="E539" s="695">
        <v>1520580</v>
      </c>
    </row>
    <row r="540" spans="1:5">
      <c r="A540" s="610">
        <v>1999</v>
      </c>
      <c r="B540" s="130">
        <v>47</v>
      </c>
      <c r="C540" s="694">
        <v>5999</v>
      </c>
      <c r="D540" s="694">
        <v>542904</v>
      </c>
      <c r="E540" s="695">
        <v>1637682</v>
      </c>
    </row>
    <row r="541" spans="1:5">
      <c r="A541" s="610">
        <v>2000</v>
      </c>
      <c r="B541" s="130">
        <v>49</v>
      </c>
      <c r="C541" s="694">
        <v>6721</v>
      </c>
      <c r="D541" s="694">
        <v>667590</v>
      </c>
      <c r="E541" s="695">
        <v>1953811</v>
      </c>
    </row>
    <row r="542" spans="1:5">
      <c r="A542" s="610">
        <v>2001</v>
      </c>
      <c r="B542" s="130">
        <v>49</v>
      </c>
      <c r="C542" s="694">
        <v>6562</v>
      </c>
      <c r="D542" s="694">
        <v>691595</v>
      </c>
      <c r="E542" s="695">
        <v>1826478</v>
      </c>
    </row>
    <row r="543" spans="1:5">
      <c r="A543" s="610">
        <v>2002</v>
      </c>
      <c r="B543" s="130">
        <v>50</v>
      </c>
      <c r="C543" s="694">
        <v>6856</v>
      </c>
      <c r="D543" s="694">
        <v>748396</v>
      </c>
      <c r="E543" s="695">
        <v>1919028</v>
      </c>
    </row>
    <row r="544" spans="1:5">
      <c r="A544" s="610">
        <v>2003</v>
      </c>
      <c r="B544" s="130">
        <v>52</v>
      </c>
      <c r="C544" s="694">
        <v>7668</v>
      </c>
      <c r="D544" s="694">
        <v>833856</v>
      </c>
      <c r="E544" s="695">
        <v>2130408</v>
      </c>
    </row>
    <row r="545" spans="1:7">
      <c r="A545" s="610">
        <v>2004</v>
      </c>
      <c r="B545" s="696">
        <v>53</v>
      </c>
      <c r="C545" s="697">
        <v>7857</v>
      </c>
      <c r="D545" s="697">
        <v>959562</v>
      </c>
      <c r="E545" s="698">
        <v>2497959</v>
      </c>
    </row>
    <row r="546" spans="1:7">
      <c r="A546" s="610">
        <v>2005</v>
      </c>
      <c r="B546" s="696">
        <v>55</v>
      </c>
      <c r="C546" s="697">
        <v>7986</v>
      </c>
      <c r="D546" s="697">
        <v>1205852</v>
      </c>
      <c r="E546" s="698">
        <v>3509060</v>
      </c>
    </row>
    <row r="547" spans="1:7">
      <c r="A547" s="610">
        <v>2006</v>
      </c>
      <c r="B547" s="696">
        <v>56</v>
      </c>
      <c r="C547" s="697">
        <v>7758</v>
      </c>
      <c r="D547" s="697">
        <v>1345926</v>
      </c>
      <c r="E547" s="698">
        <v>3902667</v>
      </c>
    </row>
    <row r="548" spans="1:7">
      <c r="A548" s="610">
        <v>2007</v>
      </c>
      <c r="B548" s="696">
        <v>77</v>
      </c>
      <c r="C548" s="697">
        <v>10192</v>
      </c>
      <c r="D548" s="697">
        <v>1449625</v>
      </c>
      <c r="E548" s="698">
        <v>4275063</v>
      </c>
    </row>
    <row r="549" spans="1:7">
      <c r="A549" s="610">
        <v>2008</v>
      </c>
      <c r="B549" s="696">
        <v>97</v>
      </c>
      <c r="C549" s="697">
        <v>12727</v>
      </c>
      <c r="D549" s="697">
        <v>1502954</v>
      </c>
      <c r="E549" s="698">
        <v>4673494</v>
      </c>
    </row>
    <row r="550" spans="1:7">
      <c r="A550" s="610">
        <v>2009</v>
      </c>
      <c r="B550" s="696">
        <v>115</v>
      </c>
      <c r="C550" s="697">
        <v>17424</v>
      </c>
      <c r="D550" s="697">
        <v>1540258</v>
      </c>
      <c r="E550" s="698">
        <v>4318504</v>
      </c>
    </row>
    <row r="551" spans="1:7">
      <c r="A551" s="617">
        <v>2010</v>
      </c>
      <c r="B551" s="699">
        <v>116</v>
      </c>
      <c r="C551" s="700">
        <v>18844</v>
      </c>
      <c r="D551" s="700">
        <v>1812011</v>
      </c>
      <c r="E551" s="673">
        <v>5132323</v>
      </c>
    </row>
    <row r="552" spans="1:7" s="42" customFormat="1">
      <c r="A552" s="756" t="s">
        <v>93</v>
      </c>
      <c r="B552" s="757"/>
      <c r="C552" s="757"/>
      <c r="D552" s="757"/>
      <c r="E552" s="758"/>
      <c r="F552" s="62"/>
    </row>
    <row r="553" spans="1:7" s="42" customFormat="1">
      <c r="A553" s="235"/>
      <c r="B553" s="236">
        <f>B551/B516*100-100</f>
        <v>1060</v>
      </c>
      <c r="C553" s="236">
        <f t="shared" ref="C553:E553" si="7">C551/C516*100-100</f>
        <v>2312.8040973111397</v>
      </c>
      <c r="D553" s="236">
        <f t="shared" si="7"/>
        <v>2725.0873090115374</v>
      </c>
      <c r="E553" s="362">
        <f t="shared" si="7"/>
        <v>1897.012840466926</v>
      </c>
      <c r="F553" s="63"/>
    </row>
    <row r="554" spans="1:7" s="599" customFormat="1" ht="39.950000000000003" customHeight="1">
      <c r="A554" s="829" t="s">
        <v>375</v>
      </c>
      <c r="B554" s="829"/>
      <c r="C554" s="829"/>
      <c r="D554" s="829"/>
      <c r="E554" s="829"/>
      <c r="F554" s="829"/>
      <c r="G554" s="829"/>
    </row>
    <row r="555" spans="1:7" s="59" customFormat="1" ht="12">
      <c r="A555" s="58" t="s">
        <v>122</v>
      </c>
      <c r="B555" s="58"/>
      <c r="C555" s="58"/>
      <c r="D555" s="58"/>
      <c r="E555" s="58"/>
    </row>
    <row r="556" spans="1:7" s="42" customFormat="1" ht="12">
      <c r="A556" s="298" t="s">
        <v>373</v>
      </c>
      <c r="B556" s="298"/>
      <c r="C556" s="298"/>
      <c r="D556" s="298"/>
      <c r="E556" s="298"/>
    </row>
    <row r="557" spans="1:7" s="42" customFormat="1" ht="12">
      <c r="A557" s="298" t="s">
        <v>374</v>
      </c>
      <c r="B557" s="298"/>
      <c r="C557" s="298"/>
      <c r="D557" s="298"/>
      <c r="E557" s="298"/>
    </row>
  </sheetData>
  <mergeCells count="38">
    <mergeCell ref="A510:G510"/>
    <mergeCell ref="A43:E43"/>
    <mergeCell ref="A93:E93"/>
    <mergeCell ref="A140:D140"/>
    <mergeCell ref="A149:A150"/>
    <mergeCell ref="B149:B150"/>
    <mergeCell ref="C149:C150"/>
    <mergeCell ref="D149:F149"/>
    <mergeCell ref="A98:G98"/>
    <mergeCell ref="A144:G144"/>
    <mergeCell ref="A95:G95"/>
    <mergeCell ref="A142:G142"/>
    <mergeCell ref="A415:A416"/>
    <mergeCell ref="B415:D415"/>
    <mergeCell ref="A359:G359"/>
    <mergeCell ref="A452:D452"/>
    <mergeCell ref="A508:G508"/>
    <mergeCell ref="A355:F355"/>
    <mergeCell ref="A361:A362"/>
    <mergeCell ref="B361:D361"/>
    <mergeCell ref="E361:G361"/>
    <mergeCell ref="A406:G406"/>
    <mergeCell ref="A554:G554"/>
    <mergeCell ref="E311:F311"/>
    <mergeCell ref="J149:J150"/>
    <mergeCell ref="A194:F194"/>
    <mergeCell ref="A250:D250"/>
    <mergeCell ref="B261:B262"/>
    <mergeCell ref="C261:D261"/>
    <mergeCell ref="E261:F261"/>
    <mergeCell ref="A305:F305"/>
    <mergeCell ref="A261:A262"/>
    <mergeCell ref="A311:A312"/>
    <mergeCell ref="B311:B312"/>
    <mergeCell ref="C311:D311"/>
    <mergeCell ref="A202:G202"/>
    <mergeCell ref="A204:G204"/>
    <mergeCell ref="A552:E552"/>
  </mergeCells>
  <pageMargins left="0.96" right="0.17" top="0.52" bottom="0.17" header="0.3" footer="0.21"/>
  <pageSetup paperSize="9" scale="94" orientation="portrait" r:id="rId1"/>
  <rowBreaks count="11" manualBreakCount="11">
    <brk id="50" max="6" man="1"/>
    <brk id="99" max="6" man="1"/>
    <brk id="146" max="6" man="1"/>
    <brk id="199" min="9" max="15" man="1"/>
    <brk id="203" max="6" man="1"/>
    <brk id="258" max="6" man="1"/>
    <brk id="308" max="6" man="1"/>
    <brk id="358" max="6" man="1"/>
    <brk id="412" max="6" man="1"/>
    <brk id="456" max="6" man="1"/>
    <brk id="512"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2:M609"/>
  <sheetViews>
    <sheetView workbookViewId="0">
      <selection activeCell="J28" sqref="J28"/>
    </sheetView>
  </sheetViews>
  <sheetFormatPr defaultRowHeight="15"/>
  <cols>
    <col min="1" max="1" width="17.42578125" style="7" customWidth="1"/>
    <col min="2" max="2" width="11.140625" style="7" customWidth="1"/>
    <col min="3" max="3" width="12.42578125" style="7" customWidth="1"/>
    <col min="4" max="4" width="14.42578125" style="7" customWidth="1"/>
    <col min="5" max="5" width="10.28515625" style="7" customWidth="1"/>
    <col min="6" max="6" width="11" style="7" customWidth="1"/>
    <col min="7" max="7" width="9.85546875" style="7" customWidth="1"/>
    <col min="8" max="8" width="11.140625" style="7" customWidth="1"/>
    <col min="9" max="16384" width="9.140625" style="7"/>
  </cols>
  <sheetData>
    <row r="2" spans="1:13" ht="18.75">
      <c r="A2" s="861" t="s">
        <v>387</v>
      </c>
      <c r="B2" s="862"/>
      <c r="C2" s="862"/>
      <c r="D2" s="862"/>
      <c r="E2" s="862"/>
      <c r="F2" s="862"/>
      <c r="G2" s="862"/>
      <c r="H2" s="862"/>
      <c r="I2" s="862"/>
      <c r="J2" s="862"/>
      <c r="K2" s="862"/>
      <c r="L2" s="862"/>
      <c r="M2" s="862"/>
    </row>
    <row r="3" spans="1:13" ht="18.75">
      <c r="A3" s="861" t="s">
        <v>388</v>
      </c>
      <c r="B3" s="862"/>
      <c r="C3" s="862"/>
      <c r="D3" s="862"/>
      <c r="E3" s="862"/>
      <c r="F3" s="862"/>
      <c r="G3" s="862"/>
      <c r="H3" s="862"/>
      <c r="I3" s="862"/>
      <c r="J3" s="862"/>
      <c r="K3" s="862"/>
      <c r="L3" s="862"/>
      <c r="M3" s="862"/>
    </row>
    <row r="4" spans="1:13" ht="18.75">
      <c r="A4" s="863" t="s">
        <v>389</v>
      </c>
      <c r="B4" s="862"/>
      <c r="C4" s="862"/>
      <c r="D4" s="862"/>
      <c r="E4" s="862"/>
      <c r="F4" s="862"/>
      <c r="G4" s="862"/>
      <c r="H4" s="862"/>
      <c r="I4" s="862"/>
      <c r="J4" s="862"/>
      <c r="K4" s="862"/>
      <c r="L4" s="862"/>
      <c r="M4" s="862"/>
    </row>
    <row r="5" spans="1:13">
      <c r="A5" s="864" t="s">
        <v>48</v>
      </c>
      <c r="B5" s="865" t="s">
        <v>160</v>
      </c>
      <c r="C5" s="865"/>
      <c r="D5" s="865"/>
      <c r="E5" s="865"/>
      <c r="F5" s="865"/>
      <c r="G5" s="865"/>
      <c r="H5" s="865"/>
    </row>
    <row r="6" spans="1:13">
      <c r="A6" s="866" t="s">
        <v>390</v>
      </c>
      <c r="B6" s="867" t="s">
        <v>391</v>
      </c>
      <c r="C6" s="76"/>
      <c r="D6" s="76"/>
      <c r="E6" s="76"/>
      <c r="F6" s="76"/>
      <c r="G6" s="76"/>
      <c r="H6" s="76"/>
    </row>
    <row r="7" spans="1:13">
      <c r="A7" s="866" t="s">
        <v>392</v>
      </c>
      <c r="B7" s="867" t="s">
        <v>393</v>
      </c>
      <c r="C7" s="76"/>
      <c r="D7" s="76"/>
      <c r="E7" s="76"/>
      <c r="F7" s="76"/>
      <c r="G7" s="76"/>
      <c r="H7" s="76"/>
    </row>
    <row r="8" spans="1:13">
      <c r="A8" s="866" t="s">
        <v>394</v>
      </c>
      <c r="B8" s="868" t="s">
        <v>395</v>
      </c>
      <c r="C8" s="869"/>
      <c r="D8" s="869"/>
      <c r="E8" s="869"/>
      <c r="F8" s="869"/>
      <c r="G8" s="869"/>
      <c r="H8" s="869"/>
    </row>
    <row r="9" spans="1:13">
      <c r="A9" s="866" t="s">
        <v>396</v>
      </c>
      <c r="B9" s="868" t="s">
        <v>397</v>
      </c>
      <c r="C9" s="869"/>
      <c r="D9" s="869"/>
      <c r="E9" s="869"/>
      <c r="F9" s="869"/>
      <c r="G9" s="869"/>
      <c r="H9" s="869"/>
    </row>
    <row r="10" spans="1:13">
      <c r="A10" s="866" t="s">
        <v>398</v>
      </c>
      <c r="B10" s="870" t="s">
        <v>399</v>
      </c>
      <c r="C10" s="76"/>
      <c r="D10" s="76"/>
      <c r="E10" s="76"/>
      <c r="F10" s="76"/>
      <c r="G10" s="76"/>
      <c r="H10" s="76"/>
    </row>
    <row r="11" spans="1:13">
      <c r="A11" s="866" t="s">
        <v>400</v>
      </c>
      <c r="B11" s="870" t="s">
        <v>401</v>
      </c>
      <c r="C11" s="76"/>
      <c r="D11" s="76"/>
      <c r="E11" s="76"/>
      <c r="F11" s="76"/>
      <c r="G11" s="76"/>
      <c r="H11" s="76"/>
    </row>
    <row r="12" spans="1:13">
      <c r="A12" s="866" t="s">
        <v>402</v>
      </c>
      <c r="B12" s="870" t="s">
        <v>403</v>
      </c>
      <c r="C12" s="76"/>
      <c r="D12" s="76"/>
      <c r="E12" s="76"/>
      <c r="F12" s="76"/>
      <c r="G12" s="76"/>
      <c r="H12" s="76"/>
    </row>
    <row r="13" spans="1:13">
      <c r="A13" s="866" t="s">
        <v>404</v>
      </c>
      <c r="B13" s="867" t="s">
        <v>405</v>
      </c>
      <c r="C13" s="76"/>
      <c r="D13" s="76"/>
      <c r="E13" s="76"/>
      <c r="F13" s="76"/>
      <c r="G13" s="76"/>
      <c r="H13" s="76"/>
    </row>
    <row r="14" spans="1:13">
      <c r="A14" s="866" t="s">
        <v>406</v>
      </c>
      <c r="B14" s="867" t="s">
        <v>407</v>
      </c>
      <c r="C14" s="76"/>
      <c r="D14" s="76"/>
      <c r="E14" s="76"/>
      <c r="F14" s="76"/>
      <c r="G14" s="76"/>
      <c r="H14" s="76"/>
    </row>
    <row r="15" spans="1:13">
      <c r="A15" s="871" t="s">
        <v>408</v>
      </c>
      <c r="B15" s="867" t="s">
        <v>409</v>
      </c>
      <c r="C15" s="76"/>
      <c r="D15" s="76"/>
      <c r="E15" s="76"/>
      <c r="F15" s="76"/>
      <c r="G15" s="76"/>
      <c r="H15" s="76"/>
    </row>
    <row r="16" spans="1:13">
      <c r="A16" s="866" t="s">
        <v>410</v>
      </c>
      <c r="B16" s="867" t="s">
        <v>411</v>
      </c>
      <c r="C16" s="76"/>
      <c r="D16" s="76"/>
      <c r="E16" s="76"/>
      <c r="F16" s="76"/>
      <c r="G16" s="76"/>
      <c r="H16" s="76"/>
    </row>
    <row r="17" spans="1:9">
      <c r="A17" s="871" t="s">
        <v>412</v>
      </c>
      <c r="B17" s="867" t="s">
        <v>413</v>
      </c>
      <c r="C17" s="76"/>
      <c r="D17" s="76"/>
      <c r="E17" s="76"/>
      <c r="F17" s="76"/>
      <c r="G17" s="76"/>
      <c r="H17" s="76"/>
    </row>
    <row r="18" spans="1:9">
      <c r="A18" s="866" t="s">
        <v>414</v>
      </c>
      <c r="B18" s="867" t="s">
        <v>415</v>
      </c>
      <c r="C18" s="76"/>
      <c r="D18" s="76"/>
      <c r="E18" s="76"/>
      <c r="F18" s="76"/>
      <c r="G18" s="76"/>
      <c r="H18" s="76"/>
    </row>
    <row r="19" spans="1:9">
      <c r="A19" s="872" t="s">
        <v>416</v>
      </c>
      <c r="B19" s="867" t="s">
        <v>417</v>
      </c>
      <c r="C19" s="76"/>
      <c r="D19" s="76"/>
      <c r="E19" s="76"/>
      <c r="F19" s="76"/>
      <c r="G19" s="76"/>
      <c r="H19" s="76"/>
    </row>
    <row r="20" spans="1:9">
      <c r="A20" s="873" t="s">
        <v>418</v>
      </c>
      <c r="B20" s="874" t="s">
        <v>419</v>
      </c>
      <c r="C20" s="875"/>
      <c r="D20" s="875"/>
      <c r="E20" s="875"/>
      <c r="F20" s="875"/>
      <c r="G20" s="875"/>
      <c r="H20" s="875"/>
    </row>
    <row r="21" spans="1:9">
      <c r="A21" s="871"/>
      <c r="B21" s="867"/>
      <c r="C21" s="76"/>
      <c r="D21" s="76"/>
      <c r="E21" s="76"/>
      <c r="F21" s="76"/>
      <c r="G21" s="76"/>
      <c r="H21" s="76"/>
    </row>
    <row r="23" spans="1:9">
      <c r="A23" s="876" t="s">
        <v>420</v>
      </c>
      <c r="B23" s="876"/>
      <c r="C23" s="876"/>
      <c r="D23" s="876"/>
      <c r="E23" s="876"/>
      <c r="F23" s="876"/>
      <c r="G23" s="876"/>
      <c r="H23" s="877"/>
      <c r="I23" s="877"/>
    </row>
    <row r="24" spans="1:9">
      <c r="A24" s="878" t="s">
        <v>421</v>
      </c>
    </row>
    <row r="25" spans="1:9">
      <c r="A25" s="879" t="s">
        <v>6</v>
      </c>
      <c r="B25" s="880" t="s">
        <v>1</v>
      </c>
      <c r="C25" s="881"/>
      <c r="D25" s="882" t="s">
        <v>422</v>
      </c>
      <c r="E25" s="883"/>
      <c r="F25" s="884" t="s">
        <v>130</v>
      </c>
      <c r="G25" s="881"/>
    </row>
    <row r="26" spans="1:9">
      <c r="A26" s="879"/>
      <c r="B26" s="885" t="s">
        <v>48</v>
      </c>
      <c r="C26" s="886" t="s">
        <v>423</v>
      </c>
      <c r="D26" s="886" t="s">
        <v>48</v>
      </c>
      <c r="E26" s="886" t="s">
        <v>423</v>
      </c>
      <c r="F26" s="886" t="s">
        <v>48</v>
      </c>
      <c r="G26" s="886" t="s">
        <v>423</v>
      </c>
    </row>
    <row r="27" spans="1:9">
      <c r="A27" s="887">
        <v>1971</v>
      </c>
      <c r="B27" s="888">
        <v>634</v>
      </c>
      <c r="C27" s="889">
        <v>22377</v>
      </c>
      <c r="D27" s="890">
        <v>315</v>
      </c>
      <c r="E27" s="891">
        <v>4900</v>
      </c>
      <c r="F27" s="888">
        <v>319</v>
      </c>
      <c r="G27" s="891">
        <v>17477</v>
      </c>
      <c r="H27" s="3"/>
      <c r="I27" s="3"/>
    </row>
    <row r="28" spans="1:9">
      <c r="A28" s="887">
        <v>1972</v>
      </c>
      <c r="B28" s="888">
        <v>745</v>
      </c>
      <c r="C28" s="889">
        <v>23250</v>
      </c>
      <c r="D28" s="892">
        <v>410</v>
      </c>
      <c r="E28" s="893">
        <v>5200</v>
      </c>
      <c r="F28" s="888">
        <v>335</v>
      </c>
      <c r="G28" s="893">
        <v>18050</v>
      </c>
      <c r="H28" s="3"/>
      <c r="I28" s="3"/>
    </row>
    <row r="29" spans="1:9">
      <c r="A29" s="887">
        <v>1973</v>
      </c>
      <c r="B29" s="888">
        <v>840</v>
      </c>
      <c r="C29" s="889">
        <v>25240</v>
      </c>
      <c r="D29" s="892">
        <v>480</v>
      </c>
      <c r="E29" s="893">
        <v>5800</v>
      </c>
      <c r="F29" s="888">
        <v>360</v>
      </c>
      <c r="G29" s="893">
        <v>19440</v>
      </c>
      <c r="H29" s="3"/>
      <c r="I29" s="3"/>
    </row>
    <row r="30" spans="1:9">
      <c r="A30" s="887">
        <v>1974</v>
      </c>
      <c r="B30" s="888">
        <v>923</v>
      </c>
      <c r="C30" s="889">
        <v>27388</v>
      </c>
      <c r="D30" s="892">
        <v>530</v>
      </c>
      <c r="E30" s="893">
        <v>6100</v>
      </c>
      <c r="F30" s="888">
        <v>393</v>
      </c>
      <c r="G30" s="893">
        <v>21288</v>
      </c>
      <c r="H30" s="3"/>
      <c r="I30" s="3"/>
    </row>
    <row r="31" spans="1:9">
      <c r="A31" s="887">
        <v>1975</v>
      </c>
      <c r="B31" s="888">
        <v>1027</v>
      </c>
      <c r="C31" s="889">
        <v>30239</v>
      </c>
      <c r="D31" s="892">
        <v>550</v>
      </c>
      <c r="E31" s="893">
        <v>6000</v>
      </c>
      <c r="F31" s="888">
        <v>477</v>
      </c>
      <c r="G31" s="893">
        <v>24239</v>
      </c>
      <c r="H31" s="3"/>
      <c r="I31" s="3"/>
    </row>
    <row r="32" spans="1:9">
      <c r="A32" s="887">
        <v>1976</v>
      </c>
      <c r="B32" s="888">
        <v>1168</v>
      </c>
      <c r="C32" s="889">
        <v>34895</v>
      </c>
      <c r="D32" s="892">
        <v>579</v>
      </c>
      <c r="E32" s="893">
        <v>6200</v>
      </c>
      <c r="F32" s="888">
        <v>589</v>
      </c>
      <c r="G32" s="893">
        <v>28695</v>
      </c>
      <c r="H32" s="3"/>
      <c r="I32" s="3"/>
    </row>
    <row r="33" spans="1:9">
      <c r="A33" s="887">
        <v>1977</v>
      </c>
      <c r="B33" s="888">
        <v>1299</v>
      </c>
      <c r="C33" s="889">
        <v>37471</v>
      </c>
      <c r="D33" s="892">
        <v>687</v>
      </c>
      <c r="E33" s="893">
        <v>6389</v>
      </c>
      <c r="F33" s="888">
        <v>612</v>
      </c>
      <c r="G33" s="893">
        <v>31082</v>
      </c>
      <c r="H33" s="3"/>
      <c r="I33" s="3"/>
    </row>
    <row r="34" spans="1:9">
      <c r="A34" s="887">
        <v>1978</v>
      </c>
      <c r="B34" s="888">
        <v>1883</v>
      </c>
      <c r="C34" s="889">
        <v>43311</v>
      </c>
      <c r="D34" s="892">
        <v>1117</v>
      </c>
      <c r="E34" s="893">
        <v>10723</v>
      </c>
      <c r="F34" s="888">
        <v>766</v>
      </c>
      <c r="G34" s="893">
        <v>32588</v>
      </c>
      <c r="H34" s="3"/>
      <c r="I34" s="3"/>
    </row>
    <row r="35" spans="1:9">
      <c r="A35" s="887">
        <v>1979</v>
      </c>
      <c r="B35" s="888">
        <v>2226</v>
      </c>
      <c r="C35" s="889">
        <v>45982</v>
      </c>
      <c r="D35" s="892">
        <v>1247</v>
      </c>
      <c r="E35" s="893">
        <v>12220</v>
      </c>
      <c r="F35" s="888">
        <v>979</v>
      </c>
      <c r="G35" s="893">
        <v>33762</v>
      </c>
      <c r="H35" s="3"/>
      <c r="I35" s="3"/>
    </row>
    <row r="36" spans="1:9">
      <c r="A36" s="887">
        <v>1980</v>
      </c>
      <c r="B36" s="888">
        <v>2909</v>
      </c>
      <c r="C36" s="889">
        <v>59155</v>
      </c>
      <c r="D36" s="892">
        <v>1696</v>
      </c>
      <c r="E36" s="893">
        <v>15470</v>
      </c>
      <c r="F36" s="888">
        <v>1213</v>
      </c>
      <c r="G36" s="893">
        <v>43685</v>
      </c>
      <c r="H36" s="3"/>
      <c r="I36" s="3"/>
    </row>
    <row r="37" spans="1:9">
      <c r="A37" s="887">
        <v>1981</v>
      </c>
      <c r="B37" s="888">
        <v>3573</v>
      </c>
      <c r="C37" s="889">
        <v>71285</v>
      </c>
      <c r="D37" s="892">
        <v>2187</v>
      </c>
      <c r="E37" s="893">
        <v>21583</v>
      </c>
      <c r="F37" s="888">
        <v>1386</v>
      </c>
      <c r="G37" s="893">
        <v>49702</v>
      </c>
      <c r="H37" s="3"/>
      <c r="I37" s="3"/>
    </row>
    <row r="38" spans="1:9">
      <c r="A38" s="887">
        <v>1982</v>
      </c>
      <c r="B38" s="888">
        <v>3356</v>
      </c>
      <c r="C38" s="889">
        <v>76389</v>
      </c>
      <c r="D38" s="892">
        <v>1744</v>
      </c>
      <c r="E38" s="893">
        <v>17461</v>
      </c>
      <c r="F38" s="888">
        <v>1612</v>
      </c>
      <c r="G38" s="893">
        <v>58928</v>
      </c>
      <c r="H38" s="3"/>
      <c r="I38" s="3"/>
    </row>
    <row r="39" spans="1:9">
      <c r="A39" s="887">
        <v>1983</v>
      </c>
      <c r="B39" s="888">
        <v>3993</v>
      </c>
      <c r="C39" s="889">
        <v>97629</v>
      </c>
      <c r="D39" s="892">
        <v>2078</v>
      </c>
      <c r="E39" s="893">
        <v>20934</v>
      </c>
      <c r="F39" s="888">
        <v>1915</v>
      </c>
      <c r="G39" s="893">
        <v>76695</v>
      </c>
      <c r="H39" s="3"/>
      <c r="I39" s="3"/>
    </row>
    <row r="40" spans="1:9">
      <c r="A40" s="887">
        <v>1984</v>
      </c>
      <c r="B40" s="888">
        <v>5425</v>
      </c>
      <c r="C40" s="889">
        <v>137772</v>
      </c>
      <c r="D40" s="892">
        <v>2985</v>
      </c>
      <c r="E40" s="893">
        <v>28022</v>
      </c>
      <c r="F40" s="888">
        <v>2440</v>
      </c>
      <c r="G40" s="893">
        <v>109750</v>
      </c>
      <c r="H40" s="3"/>
      <c r="I40" s="3"/>
    </row>
    <row r="41" spans="1:9">
      <c r="A41" s="887">
        <v>1985</v>
      </c>
      <c r="B41" s="888">
        <v>5340</v>
      </c>
      <c r="C41" s="889">
        <v>137814</v>
      </c>
      <c r="D41" s="892">
        <v>3006</v>
      </c>
      <c r="E41" s="893">
        <v>29817</v>
      </c>
      <c r="F41" s="888">
        <v>2334</v>
      </c>
      <c r="G41" s="893">
        <v>107997</v>
      </c>
      <c r="H41" s="3"/>
      <c r="I41" s="3"/>
    </row>
    <row r="42" spans="1:9">
      <c r="A42" s="887">
        <v>1986</v>
      </c>
      <c r="B42" s="888">
        <v>5255</v>
      </c>
      <c r="C42" s="889">
        <v>137856</v>
      </c>
      <c r="D42" s="892">
        <v>3027</v>
      </c>
      <c r="E42" s="893">
        <v>31612</v>
      </c>
      <c r="F42" s="888">
        <v>2228</v>
      </c>
      <c r="G42" s="893">
        <v>106244</v>
      </c>
      <c r="H42" s="3"/>
      <c r="I42" s="3"/>
    </row>
    <row r="43" spans="1:9">
      <c r="A43" s="887">
        <v>1987</v>
      </c>
      <c r="B43" s="888">
        <v>5808</v>
      </c>
      <c r="C43" s="889">
        <v>155058</v>
      </c>
      <c r="D43" s="892">
        <v>3520</v>
      </c>
      <c r="E43" s="893">
        <v>39378</v>
      </c>
      <c r="F43" s="888">
        <v>2288</v>
      </c>
      <c r="G43" s="893">
        <v>115680</v>
      </c>
      <c r="H43" s="3"/>
      <c r="I43" s="3"/>
    </row>
    <row r="44" spans="1:9">
      <c r="A44" s="887">
        <v>1988</v>
      </c>
      <c r="B44" s="888">
        <v>5902</v>
      </c>
      <c r="C44" s="889">
        <v>158569.5</v>
      </c>
      <c r="D44" s="892">
        <v>3585</v>
      </c>
      <c r="E44" s="893">
        <v>40455</v>
      </c>
      <c r="F44" s="888">
        <v>2317</v>
      </c>
      <c r="G44" s="893">
        <v>118114.5</v>
      </c>
      <c r="H44" s="3"/>
      <c r="I44" s="3"/>
    </row>
    <row r="45" spans="1:9">
      <c r="A45" s="887">
        <v>1989</v>
      </c>
      <c r="B45" s="888">
        <v>4585</v>
      </c>
      <c r="C45" s="889">
        <v>168984</v>
      </c>
      <c r="D45" s="892">
        <v>2197</v>
      </c>
      <c r="E45" s="893">
        <v>44947</v>
      </c>
      <c r="F45" s="888">
        <v>2388</v>
      </c>
      <c r="G45" s="893">
        <v>124037</v>
      </c>
      <c r="H45" s="3"/>
      <c r="I45" s="3"/>
    </row>
    <row r="46" spans="1:9">
      <c r="A46" s="887">
        <v>1990</v>
      </c>
      <c r="B46" s="888">
        <v>5750</v>
      </c>
      <c r="C46" s="889">
        <v>200653</v>
      </c>
      <c r="D46" s="892">
        <v>2747</v>
      </c>
      <c r="E46" s="893">
        <v>56675</v>
      </c>
      <c r="F46" s="888">
        <v>3003</v>
      </c>
      <c r="G46" s="893">
        <v>143978</v>
      </c>
      <c r="H46" s="3"/>
      <c r="I46" s="3"/>
    </row>
    <row r="47" spans="1:9">
      <c r="A47" s="887">
        <v>1991</v>
      </c>
      <c r="B47" s="888">
        <v>6432</v>
      </c>
      <c r="C47" s="889">
        <v>218292</v>
      </c>
      <c r="D47" s="892">
        <v>3219</v>
      </c>
      <c r="E47" s="893">
        <v>67222</v>
      </c>
      <c r="F47" s="888">
        <v>3213</v>
      </c>
      <c r="G47" s="893">
        <v>151070</v>
      </c>
      <c r="H47" s="3"/>
      <c r="I47" s="3"/>
    </row>
    <row r="48" spans="1:9">
      <c r="A48" s="887">
        <v>1992</v>
      </c>
      <c r="B48" s="888">
        <v>7418</v>
      </c>
      <c r="C48" s="889">
        <v>237142.5</v>
      </c>
      <c r="D48" s="892">
        <v>4113</v>
      </c>
      <c r="E48" s="893">
        <v>83821</v>
      </c>
      <c r="F48" s="888">
        <v>3305</v>
      </c>
      <c r="G48" s="893">
        <v>153321.5</v>
      </c>
      <c r="H48" s="3"/>
      <c r="I48" s="3"/>
    </row>
    <row r="49" spans="1:9">
      <c r="A49" s="887">
        <v>1993</v>
      </c>
      <c r="B49" s="888">
        <v>8352</v>
      </c>
      <c r="C49" s="889">
        <v>262465.5</v>
      </c>
      <c r="D49" s="892">
        <v>4976</v>
      </c>
      <c r="E49" s="893">
        <v>100466</v>
      </c>
      <c r="F49" s="888">
        <v>3376</v>
      </c>
      <c r="G49" s="893">
        <v>161999.5</v>
      </c>
      <c r="H49" s="3"/>
      <c r="I49" s="3"/>
    </row>
    <row r="50" spans="1:9">
      <c r="A50" s="887">
        <v>1994</v>
      </c>
      <c r="B50" s="888">
        <v>8987</v>
      </c>
      <c r="C50" s="889">
        <v>287454</v>
      </c>
      <c r="D50" s="892">
        <v>5455</v>
      </c>
      <c r="E50" s="893">
        <v>117084</v>
      </c>
      <c r="F50" s="888">
        <v>3532</v>
      </c>
      <c r="G50" s="893">
        <v>170369.8</v>
      </c>
      <c r="H50" s="3"/>
      <c r="I50" s="3"/>
    </row>
    <row r="51" spans="1:9">
      <c r="A51" s="887">
        <v>1995</v>
      </c>
      <c r="B51" s="888">
        <v>9501</v>
      </c>
      <c r="C51" s="889">
        <v>302600</v>
      </c>
      <c r="D51" s="892">
        <v>5718</v>
      </c>
      <c r="E51" s="893">
        <v>121438</v>
      </c>
      <c r="F51" s="888">
        <v>3783</v>
      </c>
      <c r="G51" s="893">
        <v>181161.8</v>
      </c>
      <c r="H51" s="3"/>
      <c r="I51" s="3"/>
    </row>
    <row r="52" spans="1:9">
      <c r="A52" s="887">
        <v>1996</v>
      </c>
      <c r="B52" s="888">
        <v>10725</v>
      </c>
      <c r="C52" s="889">
        <v>341485</v>
      </c>
      <c r="D52" s="892">
        <v>6200</v>
      </c>
      <c r="E52" s="893">
        <v>130135</v>
      </c>
      <c r="F52" s="888">
        <v>4525</v>
      </c>
      <c r="G52" s="893">
        <v>211350</v>
      </c>
      <c r="H52" s="3"/>
      <c r="I52" s="3"/>
    </row>
    <row r="53" spans="1:9">
      <c r="A53" s="887">
        <v>1997</v>
      </c>
      <c r="B53" s="888">
        <v>12272</v>
      </c>
      <c r="C53" s="889">
        <v>393759</v>
      </c>
      <c r="D53" s="892">
        <v>6762</v>
      </c>
      <c r="E53" s="893">
        <v>148442</v>
      </c>
      <c r="F53" s="888">
        <v>5510</v>
      </c>
      <c r="G53" s="893">
        <v>245317</v>
      </c>
      <c r="H53" s="3"/>
      <c r="I53" s="3"/>
    </row>
    <row r="54" spans="1:9">
      <c r="A54" s="887">
        <v>1998</v>
      </c>
      <c r="B54" s="888">
        <v>14274</v>
      </c>
      <c r="C54" s="889">
        <v>461185</v>
      </c>
      <c r="D54" s="892">
        <v>7843</v>
      </c>
      <c r="E54" s="893">
        <v>183933</v>
      </c>
      <c r="F54" s="888">
        <v>6431</v>
      </c>
      <c r="G54" s="893">
        <v>277252</v>
      </c>
      <c r="H54" s="3"/>
      <c r="I54" s="3"/>
    </row>
    <row r="55" spans="1:9">
      <c r="A55" s="887">
        <v>1999</v>
      </c>
      <c r="B55" s="888">
        <v>17665</v>
      </c>
      <c r="C55" s="889">
        <v>570212</v>
      </c>
      <c r="D55" s="892">
        <v>8487</v>
      </c>
      <c r="E55" s="893">
        <v>200356</v>
      </c>
      <c r="F55" s="888">
        <v>9178</v>
      </c>
      <c r="G55" s="893">
        <v>369856</v>
      </c>
      <c r="H55" s="3"/>
      <c r="I55" s="3"/>
    </row>
    <row r="56" spans="1:9">
      <c r="A56" s="887">
        <v>2000</v>
      </c>
      <c r="B56" s="888">
        <v>19334</v>
      </c>
      <c r="C56" s="889">
        <v>620143</v>
      </c>
      <c r="D56" s="892">
        <v>9179</v>
      </c>
      <c r="E56" s="893">
        <v>220162</v>
      </c>
      <c r="F56" s="888">
        <v>10155</v>
      </c>
      <c r="G56" s="893">
        <v>399981</v>
      </c>
      <c r="H56" s="3"/>
      <c r="I56" s="3"/>
    </row>
    <row r="57" spans="1:9">
      <c r="A57" s="887">
        <v>2001</v>
      </c>
      <c r="B57" s="888">
        <v>21858</v>
      </c>
      <c r="C57" s="889">
        <v>694966</v>
      </c>
      <c r="D57" s="892">
        <v>10551</v>
      </c>
      <c r="E57" s="893">
        <v>253935</v>
      </c>
      <c r="F57" s="888">
        <v>11307</v>
      </c>
      <c r="G57" s="893">
        <v>441031</v>
      </c>
      <c r="H57" s="3"/>
      <c r="I57" s="3"/>
    </row>
    <row r="58" spans="1:9">
      <c r="A58" s="887">
        <v>2002</v>
      </c>
      <c r="B58" s="888">
        <v>22250</v>
      </c>
      <c r="C58" s="889">
        <v>708815</v>
      </c>
      <c r="D58" s="892">
        <v>10739</v>
      </c>
      <c r="E58" s="893">
        <v>262352</v>
      </c>
      <c r="F58" s="888">
        <v>11511</v>
      </c>
      <c r="G58" s="893">
        <v>446463</v>
      </c>
      <c r="H58" s="3"/>
      <c r="I58" s="3"/>
    </row>
    <row r="59" spans="1:9">
      <c r="A59" s="887">
        <v>2003</v>
      </c>
      <c r="B59" s="888">
        <v>22795</v>
      </c>
      <c r="C59" s="889">
        <v>718644</v>
      </c>
      <c r="D59" s="892">
        <v>11192</v>
      </c>
      <c r="E59" s="893">
        <v>267922</v>
      </c>
      <c r="F59" s="888">
        <v>11603</v>
      </c>
      <c r="G59" s="893">
        <v>450722</v>
      </c>
      <c r="H59" s="3"/>
      <c r="I59" s="3"/>
    </row>
    <row r="60" spans="1:9">
      <c r="A60" s="887">
        <v>2004</v>
      </c>
      <c r="B60" s="888">
        <v>22840</v>
      </c>
      <c r="C60" s="889">
        <v>719109</v>
      </c>
      <c r="D60" s="892">
        <v>11382</v>
      </c>
      <c r="E60" s="893">
        <v>271496</v>
      </c>
      <c r="F60" s="888">
        <v>11458</v>
      </c>
      <c r="G60" s="893">
        <v>447613</v>
      </c>
      <c r="H60" s="3"/>
      <c r="I60" s="3"/>
    </row>
    <row r="61" spans="1:9">
      <c r="A61" s="887">
        <v>2005</v>
      </c>
      <c r="B61" s="894">
        <v>23704</v>
      </c>
      <c r="C61" s="895">
        <v>739686</v>
      </c>
      <c r="D61" s="892">
        <v>12175</v>
      </c>
      <c r="E61" s="893">
        <v>300866</v>
      </c>
      <c r="F61" s="894">
        <v>11529</v>
      </c>
      <c r="G61" s="893">
        <v>438820</v>
      </c>
      <c r="H61" s="3"/>
      <c r="I61" s="3"/>
    </row>
    <row r="62" spans="1:9">
      <c r="A62" s="887">
        <v>2006</v>
      </c>
      <c r="B62" s="888">
        <v>23648</v>
      </c>
      <c r="C62" s="889">
        <v>720651</v>
      </c>
      <c r="D62" s="892">
        <v>12076</v>
      </c>
      <c r="E62" s="893">
        <v>291188</v>
      </c>
      <c r="F62" s="888">
        <v>11572</v>
      </c>
      <c r="G62" s="893">
        <v>429463</v>
      </c>
      <c r="H62" s="3"/>
      <c r="I62" s="3"/>
    </row>
    <row r="63" spans="1:9">
      <c r="A63" s="887">
        <v>2007</v>
      </c>
      <c r="B63" s="888">
        <v>23198</v>
      </c>
      <c r="C63" s="889">
        <v>703748</v>
      </c>
      <c r="D63" s="892">
        <v>11497</v>
      </c>
      <c r="E63" s="893">
        <v>280665</v>
      </c>
      <c r="F63" s="888">
        <v>11701</v>
      </c>
      <c r="G63" s="893">
        <v>423083</v>
      </c>
      <c r="H63" s="3"/>
      <c r="I63" s="3"/>
    </row>
    <row r="64" spans="1:9">
      <c r="A64" s="887">
        <v>2008</v>
      </c>
      <c r="B64" s="888">
        <v>24015</v>
      </c>
      <c r="C64" s="889">
        <v>731512</v>
      </c>
      <c r="D64" s="892">
        <v>12264</v>
      </c>
      <c r="E64" s="893">
        <v>287524</v>
      </c>
      <c r="F64" s="888">
        <v>11751</v>
      </c>
      <c r="G64" s="893">
        <v>443988</v>
      </c>
      <c r="H64" s="3"/>
      <c r="I64" s="3"/>
    </row>
    <row r="65" spans="1:9">
      <c r="A65" s="887">
        <v>2009</v>
      </c>
      <c r="B65" s="894">
        <v>24097</v>
      </c>
      <c r="C65" s="894">
        <v>737957</v>
      </c>
      <c r="D65" s="892">
        <v>12315</v>
      </c>
      <c r="E65" s="893">
        <v>301301</v>
      </c>
      <c r="F65" s="894">
        <v>11782</v>
      </c>
      <c r="G65" s="893">
        <v>436656</v>
      </c>
      <c r="H65" s="3"/>
      <c r="I65" s="3"/>
    </row>
    <row r="66" spans="1:9">
      <c r="A66" s="887">
        <v>2010</v>
      </c>
      <c r="B66" s="896">
        <v>24290</v>
      </c>
      <c r="C66" s="896">
        <v>747679</v>
      </c>
      <c r="D66" s="897">
        <v>12396</v>
      </c>
      <c r="E66" s="898">
        <v>306042</v>
      </c>
      <c r="F66" s="899">
        <v>11894</v>
      </c>
      <c r="G66" s="898">
        <v>441637</v>
      </c>
      <c r="H66" s="3"/>
      <c r="I66" s="3"/>
    </row>
    <row r="67" spans="1:9">
      <c r="A67" s="900" t="s">
        <v>424</v>
      </c>
      <c r="B67" s="900"/>
      <c r="C67" s="900"/>
      <c r="D67" s="900"/>
      <c r="E67" s="900"/>
      <c r="F67" s="900"/>
      <c r="G67" s="900"/>
      <c r="H67" s="3"/>
      <c r="I67" s="3"/>
    </row>
    <row r="68" spans="1:9">
      <c r="A68" s="887"/>
      <c r="B68" s="901">
        <v>3731</v>
      </c>
      <c r="C68" s="901">
        <v>3241</v>
      </c>
      <c r="D68" s="901">
        <v>3835</v>
      </c>
      <c r="E68" s="901">
        <v>6146</v>
      </c>
      <c r="F68" s="901">
        <v>3629</v>
      </c>
      <c r="G68" s="901">
        <v>2427</v>
      </c>
      <c r="H68" s="3"/>
      <c r="I68" s="3"/>
    </row>
    <row r="69" spans="1:9">
      <c r="A69" s="878" t="s">
        <v>425</v>
      </c>
      <c r="B69" s="31"/>
      <c r="C69" s="31"/>
      <c r="D69" s="31"/>
      <c r="E69" s="31"/>
      <c r="F69" s="10"/>
      <c r="G69" s="10"/>
      <c r="H69" s="10"/>
    </row>
    <row r="70" spans="1:9">
      <c r="A70" s="9" t="s">
        <v>426</v>
      </c>
      <c r="B70" s="31"/>
      <c r="C70" s="31"/>
      <c r="D70" s="31"/>
      <c r="E70" s="31"/>
    </row>
    <row r="71" spans="1:9">
      <c r="A71" s="9" t="s">
        <v>427</v>
      </c>
      <c r="B71" s="31"/>
      <c r="C71" s="31"/>
      <c r="D71" s="31"/>
      <c r="E71" s="31"/>
    </row>
    <row r="72" spans="1:9">
      <c r="A72" s="9" t="s">
        <v>428</v>
      </c>
      <c r="B72" s="31"/>
      <c r="C72" s="31"/>
      <c r="D72" s="31"/>
      <c r="E72" s="31"/>
    </row>
    <row r="74" spans="1:9">
      <c r="A74" s="902" t="s">
        <v>429</v>
      </c>
      <c r="B74" s="902"/>
      <c r="C74" s="902"/>
      <c r="D74" s="902"/>
      <c r="E74" s="902"/>
    </row>
    <row r="75" spans="1:9">
      <c r="A75" s="2" t="s">
        <v>430</v>
      </c>
      <c r="B75" s="2"/>
    </row>
    <row r="76" spans="1:9" ht="45">
      <c r="A76" s="903" t="s">
        <v>0</v>
      </c>
      <c r="B76" s="904" t="s">
        <v>1</v>
      </c>
      <c r="C76" s="905" t="s">
        <v>431</v>
      </c>
      <c r="D76" s="905" t="s">
        <v>130</v>
      </c>
    </row>
    <row r="77" spans="1:9">
      <c r="A77" s="904">
        <v>1987</v>
      </c>
      <c r="B77" s="906">
        <f>SUM(C77:D77)</f>
        <v>19275.180943086285</v>
      </c>
      <c r="C77" s="907">
        <v>5342.1809430862832</v>
      </c>
      <c r="D77" s="908">
        <v>13933</v>
      </c>
    </row>
    <row r="78" spans="1:9">
      <c r="A78" s="904">
        <v>1988</v>
      </c>
      <c r="B78" s="906">
        <f>SUM(C78:D78)</f>
        <v>23718.723696922007</v>
      </c>
      <c r="C78" s="907">
        <v>6573.7236969220066</v>
      </c>
      <c r="D78" s="909">
        <v>17145</v>
      </c>
    </row>
    <row r="79" spans="1:9">
      <c r="A79" s="910">
        <v>1989</v>
      </c>
      <c r="B79" s="911">
        <v>33251.199999999997</v>
      </c>
      <c r="C79" s="912">
        <v>7611.2</v>
      </c>
      <c r="D79" s="909">
        <v>25640</v>
      </c>
    </row>
    <row r="80" spans="1:9">
      <c r="A80" s="910">
        <v>1990</v>
      </c>
      <c r="B80" s="911">
        <v>40746.400000000001</v>
      </c>
      <c r="C80" s="912">
        <v>11873.4</v>
      </c>
      <c r="D80" s="909">
        <v>28873</v>
      </c>
    </row>
    <row r="81" spans="1:4">
      <c r="A81" s="910">
        <v>1991</v>
      </c>
      <c r="B81" s="911">
        <v>70030</v>
      </c>
      <c r="C81" s="912">
        <v>23084</v>
      </c>
      <c r="D81" s="909">
        <v>46946</v>
      </c>
    </row>
    <row r="82" spans="1:4">
      <c r="A82" s="910">
        <v>1992</v>
      </c>
      <c r="B82" s="911">
        <v>89473</v>
      </c>
      <c r="C82" s="912">
        <v>26563</v>
      </c>
      <c r="D82" s="909">
        <v>62910</v>
      </c>
    </row>
    <row r="83" spans="1:4">
      <c r="A83" s="910">
        <v>1993</v>
      </c>
      <c r="B83" s="911">
        <v>84138.16</v>
      </c>
      <c r="C83" s="912">
        <v>33782</v>
      </c>
      <c r="D83" s="909">
        <v>50356.160000000003</v>
      </c>
    </row>
    <row r="84" spans="1:4">
      <c r="A84" s="910">
        <v>1994</v>
      </c>
      <c r="B84" s="911">
        <v>63169</v>
      </c>
      <c r="C84" s="912">
        <v>9068</v>
      </c>
      <c r="D84" s="909">
        <v>54101</v>
      </c>
    </row>
    <row r="85" spans="1:4">
      <c r="A85" s="913">
        <v>1995</v>
      </c>
      <c r="B85" s="914">
        <v>90666.9</v>
      </c>
      <c r="C85" s="912">
        <v>13692</v>
      </c>
      <c r="D85" s="909">
        <v>76974.899999999994</v>
      </c>
    </row>
    <row r="86" spans="1:4">
      <c r="A86" s="910">
        <v>1996</v>
      </c>
      <c r="B86" s="911">
        <v>166188</v>
      </c>
      <c r="C86" s="912">
        <v>50993</v>
      </c>
      <c r="D86" s="909">
        <v>115195</v>
      </c>
    </row>
    <row r="87" spans="1:4">
      <c r="A87" s="910">
        <v>1997</v>
      </c>
      <c r="B87" s="911">
        <v>179956.2</v>
      </c>
      <c r="C87" s="912">
        <v>48575.199999999997</v>
      </c>
      <c r="D87" s="909">
        <v>131381</v>
      </c>
    </row>
    <row r="88" spans="1:4">
      <c r="A88" s="910">
        <v>1998</v>
      </c>
      <c r="B88" s="911">
        <v>171303</v>
      </c>
      <c r="C88" s="912">
        <v>36914</v>
      </c>
      <c r="D88" s="909">
        <v>134389</v>
      </c>
    </row>
    <row r="89" spans="1:4">
      <c r="A89" s="910">
        <v>1999</v>
      </c>
      <c r="B89" s="911">
        <v>242703</v>
      </c>
      <c r="C89" s="4">
        <v>61112</v>
      </c>
      <c r="D89" s="915">
        <v>181590</v>
      </c>
    </row>
    <row r="90" spans="1:4">
      <c r="A90" s="887">
        <v>2000</v>
      </c>
      <c r="B90" s="911">
        <v>177949</v>
      </c>
      <c r="C90" s="4">
        <v>52935</v>
      </c>
      <c r="D90" s="915">
        <v>125017</v>
      </c>
    </row>
    <row r="91" spans="1:4">
      <c r="A91" s="887">
        <v>2001</v>
      </c>
      <c r="B91" s="911">
        <v>106025</v>
      </c>
      <c r="C91" s="4">
        <v>44532</v>
      </c>
      <c r="D91" s="915">
        <v>61492</v>
      </c>
    </row>
    <row r="92" spans="1:4">
      <c r="A92" s="887">
        <v>2002</v>
      </c>
      <c r="B92" s="911">
        <v>68295</v>
      </c>
      <c r="C92" s="4">
        <v>15152</v>
      </c>
      <c r="D92" s="915">
        <v>53143</v>
      </c>
    </row>
    <row r="93" spans="1:4">
      <c r="A93" s="887">
        <v>2003</v>
      </c>
      <c r="B93" s="911">
        <v>34613</v>
      </c>
      <c r="C93" s="4">
        <v>16166</v>
      </c>
      <c r="D93" s="915">
        <v>18448</v>
      </c>
    </row>
    <row r="94" spans="1:4">
      <c r="A94" s="887">
        <v>2004</v>
      </c>
      <c r="B94" s="911">
        <v>32167</v>
      </c>
      <c r="C94" s="4">
        <v>10927</v>
      </c>
      <c r="D94" s="915">
        <v>21241</v>
      </c>
    </row>
    <row r="95" spans="1:4">
      <c r="A95" s="887">
        <v>2005</v>
      </c>
      <c r="B95" s="911">
        <v>46509.01</v>
      </c>
      <c r="C95" s="4">
        <v>5688.71</v>
      </c>
      <c r="D95" s="915">
        <v>40820.300000000003</v>
      </c>
    </row>
    <row r="96" spans="1:4">
      <c r="A96" s="887">
        <v>2006</v>
      </c>
      <c r="B96" s="911">
        <v>41120</v>
      </c>
      <c r="C96" s="4">
        <v>4827</v>
      </c>
      <c r="D96" s="909">
        <v>36293</v>
      </c>
    </row>
    <row r="97" spans="1:12">
      <c r="A97" s="887">
        <v>2007</v>
      </c>
      <c r="B97" s="911">
        <v>32267</v>
      </c>
      <c r="C97" s="4">
        <v>2372</v>
      </c>
      <c r="D97" s="909">
        <v>29895</v>
      </c>
    </row>
    <row r="98" spans="1:12">
      <c r="A98" s="887">
        <v>2008</v>
      </c>
      <c r="B98" s="911">
        <v>42430.6</v>
      </c>
      <c r="C98" s="4">
        <v>4145</v>
      </c>
      <c r="D98" s="909">
        <v>38285.599999999999</v>
      </c>
    </row>
    <row r="99" spans="1:12">
      <c r="A99" s="887">
        <v>2009</v>
      </c>
      <c r="B99" s="911">
        <v>25755.129999999997</v>
      </c>
      <c r="C99" s="4">
        <v>4280.33</v>
      </c>
      <c r="D99" s="909">
        <v>21474.799999999999</v>
      </c>
    </row>
    <row r="100" spans="1:12">
      <c r="A100" s="887">
        <v>2010</v>
      </c>
      <c r="B100" s="916">
        <v>26718.799999999999</v>
      </c>
      <c r="C100" s="917">
        <v>4966.8999999999996</v>
      </c>
      <c r="D100" s="918">
        <v>21751.9</v>
      </c>
    </row>
    <row r="101" spans="1:12">
      <c r="A101" s="919" t="s">
        <v>432</v>
      </c>
      <c r="B101" s="919"/>
      <c r="C101" s="919"/>
      <c r="D101" s="919"/>
    </row>
    <row r="102" spans="1:12">
      <c r="A102" s="887"/>
      <c r="B102" s="920">
        <v>39</v>
      </c>
      <c r="C102" s="921">
        <v>-7</v>
      </c>
      <c r="D102" s="922">
        <v>56</v>
      </c>
    </row>
    <row r="103" spans="1:12">
      <c r="A103" s="923" t="s">
        <v>425</v>
      </c>
      <c r="B103" s="924"/>
      <c r="C103" s="925"/>
      <c r="D103" s="31"/>
    </row>
    <row r="104" spans="1:12">
      <c r="A104" s="924" t="s">
        <v>433</v>
      </c>
      <c r="B104" s="924"/>
      <c r="C104" s="925"/>
      <c r="D104" s="31"/>
    </row>
    <row r="105" spans="1:12">
      <c r="A105" s="924" t="s">
        <v>434</v>
      </c>
      <c r="B105" s="924"/>
      <c r="C105" s="925"/>
      <c r="D105" s="31"/>
    </row>
    <row r="106" spans="1:12">
      <c r="A106" s="9" t="s">
        <v>435</v>
      </c>
      <c r="B106" s="925"/>
      <c r="C106" s="925"/>
      <c r="D106" s="31"/>
    </row>
    <row r="107" spans="1:12">
      <c r="A107" s="9"/>
      <c r="B107" s="925"/>
      <c r="C107" s="925"/>
      <c r="D107" s="31"/>
    </row>
    <row r="108" spans="1:12">
      <c r="A108" s="878" t="s">
        <v>436</v>
      </c>
      <c r="B108" s="9"/>
      <c r="C108" s="925"/>
      <c r="D108" s="31"/>
    </row>
    <row r="109" spans="1:12">
      <c r="A109" s="9" t="s">
        <v>437</v>
      </c>
      <c r="B109" s="9"/>
      <c r="C109" s="925"/>
      <c r="D109" s="31"/>
    </row>
    <row r="110" spans="1:12">
      <c r="A110" s="9" t="s">
        <v>438</v>
      </c>
      <c r="B110" s="925"/>
      <c r="C110" s="925"/>
      <c r="D110" s="31"/>
    </row>
    <row r="112" spans="1:12">
      <c r="A112" s="902" t="s">
        <v>439</v>
      </c>
      <c r="B112" s="902"/>
      <c r="C112" s="902"/>
      <c r="D112" s="902"/>
      <c r="E112" s="902"/>
      <c r="F112" s="902"/>
      <c r="G112" s="902"/>
      <c r="H112" s="902"/>
      <c r="I112" s="926"/>
      <c r="J112" s="926"/>
      <c r="K112" s="926"/>
      <c r="L112" s="926"/>
    </row>
    <row r="113" spans="1:6">
      <c r="A113" s="7" t="s">
        <v>430</v>
      </c>
    </row>
    <row r="114" spans="1:6" ht="43.5" customHeight="1">
      <c r="A114" s="927" t="s">
        <v>0</v>
      </c>
      <c r="B114" s="903" t="s">
        <v>1</v>
      </c>
      <c r="C114" s="903" t="s">
        <v>130</v>
      </c>
      <c r="D114" s="928" t="s">
        <v>422</v>
      </c>
    </row>
    <row r="115" spans="1:6">
      <c r="A115" s="887">
        <v>1977</v>
      </c>
      <c r="B115" s="929">
        <v>11134.993</v>
      </c>
      <c r="C115" s="11">
        <v>11134.993</v>
      </c>
      <c r="D115" s="930">
        <v>0</v>
      </c>
      <c r="F115" s="11"/>
    </row>
    <row r="116" spans="1:6">
      <c r="A116" s="887">
        <v>1978</v>
      </c>
      <c r="B116" s="931">
        <v>18094.798999999999</v>
      </c>
      <c r="C116" s="11">
        <v>18094.798999999999</v>
      </c>
      <c r="D116" s="930">
        <v>0</v>
      </c>
    </row>
    <row r="117" spans="1:6">
      <c r="A117" s="887">
        <v>1979</v>
      </c>
      <c r="B117" s="931">
        <v>18984.580000000002</v>
      </c>
      <c r="C117" s="929">
        <v>18984.580000000002</v>
      </c>
      <c r="D117" s="930">
        <v>0</v>
      </c>
    </row>
    <row r="118" spans="1:6">
      <c r="A118" s="887">
        <v>1980</v>
      </c>
      <c r="B118" s="931">
        <v>27189.079000000002</v>
      </c>
      <c r="C118" s="931">
        <v>27189.079000000002</v>
      </c>
      <c r="D118" s="930">
        <v>0</v>
      </c>
    </row>
    <row r="119" spans="1:6">
      <c r="A119" s="887">
        <v>1981</v>
      </c>
      <c r="B119" s="931">
        <v>36701.675719512648</v>
      </c>
      <c r="C119" s="931">
        <v>36667.163</v>
      </c>
      <c r="D119" s="932">
        <v>34.512719512645866</v>
      </c>
    </row>
    <row r="120" spans="1:6">
      <c r="A120" s="887">
        <v>1982</v>
      </c>
      <c r="B120" s="931">
        <v>55892.514293460532</v>
      </c>
      <c r="C120" s="931">
        <v>55736.747000000003</v>
      </c>
      <c r="D120" s="932">
        <v>155.76729346052912</v>
      </c>
    </row>
    <row r="121" spans="1:6">
      <c r="A121" s="887">
        <v>1983</v>
      </c>
      <c r="B121" s="931">
        <v>66207.547211399884</v>
      </c>
      <c r="C121" s="931">
        <v>66071.792000000001</v>
      </c>
      <c r="D121" s="932">
        <v>135.75521139987731</v>
      </c>
    </row>
    <row r="122" spans="1:6">
      <c r="A122" s="887">
        <v>1984</v>
      </c>
      <c r="B122" s="931">
        <v>73921.712070991547</v>
      </c>
      <c r="C122" s="931">
        <v>73692.115000000005</v>
      </c>
      <c r="D122" s="932">
        <v>229.59707099154667</v>
      </c>
    </row>
    <row r="123" spans="1:6">
      <c r="A123" s="887">
        <v>1985</v>
      </c>
      <c r="B123" s="931">
        <v>81944.444890398925</v>
      </c>
      <c r="C123" s="931">
        <v>81470.009999999995</v>
      </c>
      <c r="D123" s="932">
        <v>474.43489039893291</v>
      </c>
    </row>
    <row r="124" spans="1:6">
      <c r="A124" s="887">
        <v>1986</v>
      </c>
      <c r="B124" s="931">
        <v>92215.282462889925</v>
      </c>
      <c r="C124" s="931">
        <v>91531.1</v>
      </c>
      <c r="D124" s="932">
        <v>684.18246288991327</v>
      </c>
    </row>
    <row r="125" spans="1:6">
      <c r="A125" s="887">
        <v>1987</v>
      </c>
      <c r="B125" s="931">
        <v>76870.8</v>
      </c>
      <c r="C125" s="931">
        <v>72077.8</v>
      </c>
      <c r="D125" s="932">
        <v>4793</v>
      </c>
    </row>
    <row r="126" spans="1:6">
      <c r="A126" s="887">
        <v>1988</v>
      </c>
      <c r="B126" s="931">
        <v>91512.6</v>
      </c>
      <c r="C126" s="931">
        <v>81777.600000000006</v>
      </c>
      <c r="D126" s="932">
        <v>9735</v>
      </c>
    </row>
    <row r="127" spans="1:6">
      <c r="A127" s="887">
        <v>1989</v>
      </c>
      <c r="B127" s="931">
        <v>147129.70000000001</v>
      </c>
      <c r="C127" s="931">
        <v>128508.7</v>
      </c>
      <c r="D127" s="932">
        <v>18621</v>
      </c>
    </row>
    <row r="128" spans="1:6">
      <c r="A128" s="887">
        <v>1990</v>
      </c>
      <c r="B128" s="931">
        <v>207938.99799999999</v>
      </c>
      <c r="C128" s="931">
        <v>176279</v>
      </c>
      <c r="D128" s="932">
        <v>31659.998</v>
      </c>
    </row>
    <row r="129" spans="1:7">
      <c r="A129" s="887">
        <v>1991</v>
      </c>
      <c r="B129" s="11">
        <v>353867.4</v>
      </c>
      <c r="C129" s="931">
        <v>262294.40000000002</v>
      </c>
      <c r="D129" s="932">
        <v>91573</v>
      </c>
    </row>
    <row r="130" spans="1:7">
      <c r="A130" s="887">
        <v>1992</v>
      </c>
      <c r="B130" s="11">
        <v>581531.5</v>
      </c>
      <c r="C130" s="931">
        <v>382236.5</v>
      </c>
      <c r="D130" s="932">
        <v>199295</v>
      </c>
    </row>
    <row r="131" spans="1:7">
      <c r="A131" s="887">
        <v>1993</v>
      </c>
      <c r="B131" s="929">
        <v>704907</v>
      </c>
      <c r="C131" s="11">
        <v>403960.99999999994</v>
      </c>
      <c r="D131" s="932">
        <v>300946</v>
      </c>
    </row>
    <row r="132" spans="1:7">
      <c r="A132" s="887">
        <v>1994</v>
      </c>
      <c r="B132" s="929">
        <v>983483.21699999995</v>
      </c>
      <c r="C132" s="11">
        <v>511012.6</v>
      </c>
      <c r="D132" s="932">
        <v>472470.61700000003</v>
      </c>
    </row>
    <row r="133" spans="1:7">
      <c r="A133" s="887">
        <v>1995</v>
      </c>
      <c r="B133" s="931">
        <v>1240994.2</v>
      </c>
      <c r="C133" s="929">
        <v>745435.2</v>
      </c>
      <c r="D133" s="932">
        <v>495559</v>
      </c>
    </row>
    <row r="134" spans="1:7">
      <c r="A134" s="887">
        <v>1996</v>
      </c>
      <c r="B134" s="931">
        <v>1460642.608</v>
      </c>
      <c r="C134" s="931">
        <v>858779.8</v>
      </c>
      <c r="D134" s="932">
        <v>601862.80799999996</v>
      </c>
    </row>
    <row r="135" spans="1:7">
      <c r="A135" s="887">
        <v>1997</v>
      </c>
      <c r="B135" s="931">
        <v>1953543.3820000007</v>
      </c>
      <c r="C135" s="931">
        <v>1218014.4000000006</v>
      </c>
      <c r="D135" s="932">
        <v>735528.98199999996</v>
      </c>
    </row>
    <row r="136" spans="1:7">
      <c r="A136" s="887">
        <v>1998</v>
      </c>
      <c r="B136" s="931">
        <v>1841000.4000000001</v>
      </c>
      <c r="C136" s="931">
        <v>1280245.4000000001</v>
      </c>
      <c r="D136" s="932">
        <v>560755</v>
      </c>
    </row>
    <row r="137" spans="1:7">
      <c r="A137" s="887">
        <v>1999</v>
      </c>
      <c r="B137" s="931">
        <v>3243981.2</v>
      </c>
      <c r="C137" s="931">
        <v>2284297.2000000002</v>
      </c>
      <c r="D137" s="932">
        <v>959684</v>
      </c>
    </row>
    <row r="138" spans="1:7">
      <c r="A138" s="887">
        <v>2000</v>
      </c>
      <c r="B138" s="931">
        <v>3105341.54</v>
      </c>
      <c r="C138" s="931">
        <v>2019236.5399999998</v>
      </c>
      <c r="D138" s="932">
        <v>1086105</v>
      </c>
    </row>
    <row r="139" spans="1:7">
      <c r="A139" s="887">
        <v>2001</v>
      </c>
      <c r="B139" s="931">
        <v>552806.40000000002</v>
      </c>
      <c r="C139" s="11">
        <v>245196.4</v>
      </c>
      <c r="D139" s="932">
        <v>307610</v>
      </c>
    </row>
    <row r="140" spans="1:7">
      <c r="A140" s="887">
        <v>2002</v>
      </c>
      <c r="B140" s="931">
        <v>452151.17000000004</v>
      </c>
      <c r="C140" s="11">
        <v>212294.17</v>
      </c>
      <c r="D140" s="932">
        <v>239857</v>
      </c>
    </row>
    <row r="141" spans="1:7">
      <c r="A141" s="887">
        <v>2003</v>
      </c>
      <c r="B141" s="931">
        <v>228154.9</v>
      </c>
      <c r="C141" s="929">
        <v>124418.9</v>
      </c>
      <c r="D141" s="932">
        <v>103736</v>
      </c>
    </row>
    <row r="142" spans="1:7">
      <c r="A142" s="887">
        <v>2004</v>
      </c>
      <c r="B142" s="931">
        <v>406566.40000000002</v>
      </c>
      <c r="C142" s="931">
        <v>107424.6</v>
      </c>
      <c r="D142" s="932">
        <v>299141.8</v>
      </c>
      <c r="G142" s="9"/>
    </row>
    <row r="143" spans="1:7">
      <c r="A143" s="887">
        <v>2005</v>
      </c>
      <c r="B143" s="931">
        <v>126799.69999999998</v>
      </c>
      <c r="C143" s="931">
        <v>99837.699999999983</v>
      </c>
      <c r="D143" s="932">
        <v>26962</v>
      </c>
      <c r="G143" s="9"/>
    </row>
    <row r="144" spans="1:7">
      <c r="A144" s="887">
        <v>2006</v>
      </c>
      <c r="B144" s="931">
        <v>122492.405</v>
      </c>
      <c r="C144" s="931">
        <v>73497.8</v>
      </c>
      <c r="D144" s="932">
        <v>48994.604999999989</v>
      </c>
    </row>
    <row r="145" spans="1:6">
      <c r="A145" s="887">
        <v>2007</v>
      </c>
      <c r="B145" s="931">
        <v>26190.170000000002</v>
      </c>
      <c r="C145" s="931">
        <v>16051.370000000003</v>
      </c>
      <c r="D145" s="932">
        <v>10138.799999999999</v>
      </c>
    </row>
    <row r="146" spans="1:6">
      <c r="A146" s="887">
        <v>2008</v>
      </c>
      <c r="B146" s="11">
        <v>72987.311000000016</v>
      </c>
      <c r="C146" s="931">
        <v>29399.599999999995</v>
      </c>
      <c r="D146" s="932">
        <v>43587.711000000018</v>
      </c>
    </row>
    <row r="147" spans="1:6">
      <c r="A147" s="887">
        <v>2009</v>
      </c>
      <c r="B147" s="933">
        <v>65795.3</v>
      </c>
      <c r="C147" s="934">
        <v>21067.5</v>
      </c>
      <c r="D147" s="932">
        <v>44727.8</v>
      </c>
    </row>
    <row r="148" spans="1:6">
      <c r="A148" s="935">
        <v>2010</v>
      </c>
      <c r="B148" s="936">
        <v>23226.6</v>
      </c>
      <c r="C148" s="937">
        <v>7103.2</v>
      </c>
      <c r="D148" s="932">
        <v>16123.5</v>
      </c>
    </row>
    <row r="149" spans="1:6">
      <c r="A149" s="938" t="s">
        <v>440</v>
      </c>
      <c r="B149" s="939"/>
      <c r="C149" s="939"/>
      <c r="D149" s="939"/>
    </row>
    <row r="150" spans="1:6">
      <c r="A150" s="887"/>
      <c r="B150" s="940">
        <v>109</v>
      </c>
      <c r="C150" s="941">
        <v>-36</v>
      </c>
      <c r="D150" s="942" t="s">
        <v>91</v>
      </c>
    </row>
    <row r="151" spans="1:6">
      <c r="A151" s="14" t="s">
        <v>100</v>
      </c>
      <c r="B151" s="12"/>
      <c r="C151" s="12"/>
      <c r="D151" s="12"/>
      <c r="E151" s="12"/>
      <c r="F151" s="12"/>
    </row>
    <row r="152" spans="1:6">
      <c r="A152" s="943" t="s">
        <v>441</v>
      </c>
      <c r="B152" s="12"/>
      <c r="C152" s="12"/>
      <c r="D152" s="12"/>
      <c r="E152" s="12"/>
      <c r="F152" s="12"/>
    </row>
    <row r="153" spans="1:6">
      <c r="A153" s="944" t="s">
        <v>442</v>
      </c>
      <c r="B153" s="945"/>
      <c r="C153" s="945"/>
      <c r="D153" s="945"/>
      <c r="E153" s="945"/>
      <c r="F153" s="945"/>
    </row>
    <row r="154" spans="1:6">
      <c r="A154" s="944" t="s">
        <v>443</v>
      </c>
      <c r="B154" s="945"/>
      <c r="C154" s="945"/>
      <c r="D154" s="945"/>
      <c r="E154" s="945"/>
      <c r="F154" s="945"/>
    </row>
    <row r="155" spans="1:6">
      <c r="A155" s="943" t="s">
        <v>444</v>
      </c>
      <c r="B155" s="945"/>
      <c r="C155" s="946"/>
      <c r="D155" s="946"/>
      <c r="E155" s="945"/>
      <c r="F155" s="945"/>
    </row>
    <row r="156" spans="1:6">
      <c r="A156" s="947" t="s">
        <v>445</v>
      </c>
      <c r="B156" s="15"/>
      <c r="C156" s="945"/>
      <c r="D156" s="945"/>
      <c r="E156" s="945"/>
      <c r="F156" s="945"/>
    </row>
    <row r="157" spans="1:6">
      <c r="A157" s="947" t="s">
        <v>446</v>
      </c>
      <c r="B157" s="90"/>
      <c r="C157" s="945"/>
      <c r="D157" s="945"/>
      <c r="E157" s="945"/>
      <c r="F157" s="945"/>
    </row>
    <row r="158" spans="1:6">
      <c r="A158" s="944" t="s">
        <v>447</v>
      </c>
      <c r="B158" s="15"/>
      <c r="C158" s="945"/>
      <c r="D158" s="945"/>
      <c r="E158" s="945"/>
      <c r="F158" s="945"/>
    </row>
    <row r="159" spans="1:6">
      <c r="A159" s="944" t="s">
        <v>448</v>
      </c>
      <c r="B159" s="945"/>
      <c r="C159" s="945"/>
      <c r="D159" s="945"/>
      <c r="E159" s="945"/>
      <c r="F159" s="945"/>
    </row>
    <row r="160" spans="1:6">
      <c r="A160" s="944" t="s">
        <v>449</v>
      </c>
      <c r="B160" s="945"/>
      <c r="C160" s="945"/>
      <c r="D160" s="945"/>
      <c r="E160" s="945"/>
      <c r="F160" s="945"/>
    </row>
    <row r="161" spans="1:13">
      <c r="A161" s="945"/>
      <c r="B161" s="945"/>
      <c r="C161" s="945"/>
      <c r="D161" s="945"/>
      <c r="E161" s="945"/>
      <c r="F161" s="945"/>
    </row>
    <row r="162" spans="1:13">
      <c r="A162" s="948" t="s">
        <v>85</v>
      </c>
      <c r="B162" s="12"/>
      <c r="C162" s="12"/>
      <c r="D162" s="12"/>
      <c r="E162" s="12"/>
      <c r="F162" s="12"/>
    </row>
    <row r="163" spans="1:13">
      <c r="A163" s="949" t="s">
        <v>450</v>
      </c>
      <c r="B163" s="12"/>
      <c r="C163" s="12"/>
      <c r="D163" s="12"/>
      <c r="E163" s="12"/>
      <c r="F163" s="12"/>
    </row>
    <row r="164" spans="1:13">
      <c r="A164" s="31"/>
    </row>
    <row r="165" spans="1:13">
      <c r="A165" s="902" t="s">
        <v>451</v>
      </c>
      <c r="B165" s="902"/>
      <c r="C165" s="902"/>
      <c r="D165" s="902"/>
      <c r="E165" s="902"/>
      <c r="F165" s="902"/>
      <c r="G165" s="902"/>
      <c r="H165" s="902"/>
      <c r="I165" s="950"/>
      <c r="J165" s="950"/>
      <c r="K165" s="950"/>
      <c r="L165" s="950"/>
      <c r="M165" s="950"/>
    </row>
    <row r="166" spans="1:13">
      <c r="A166" s="7" t="s">
        <v>143</v>
      </c>
    </row>
    <row r="167" spans="1:13" ht="25.5">
      <c r="A167" s="951" t="s">
        <v>0</v>
      </c>
      <c r="B167" s="952" t="s">
        <v>1</v>
      </c>
      <c r="C167" s="952" t="s">
        <v>130</v>
      </c>
      <c r="D167" s="953" t="s">
        <v>422</v>
      </c>
    </row>
    <row r="168" spans="1:13">
      <c r="A168" s="887">
        <v>1977</v>
      </c>
      <c r="B168" s="954">
        <v>5454.8</v>
      </c>
      <c r="C168" s="955">
        <v>5454.8</v>
      </c>
      <c r="D168" s="954">
        <v>0</v>
      </c>
      <c r="F168" s="11"/>
      <c r="G168" s="11"/>
    </row>
    <row r="169" spans="1:13">
      <c r="A169" s="887">
        <v>1978</v>
      </c>
      <c r="B169" s="930">
        <v>9445.6399999999976</v>
      </c>
      <c r="C169" s="932">
        <v>9445.6399999999976</v>
      </c>
      <c r="D169" s="930">
        <v>0</v>
      </c>
      <c r="F169" s="11"/>
      <c r="G169" s="11"/>
    </row>
    <row r="170" spans="1:13">
      <c r="A170" s="887">
        <v>1979</v>
      </c>
      <c r="B170" s="930">
        <v>10818</v>
      </c>
      <c r="C170" s="956">
        <v>10818</v>
      </c>
      <c r="D170" s="930">
        <v>0</v>
      </c>
      <c r="F170" s="11"/>
      <c r="G170" s="11"/>
    </row>
    <row r="171" spans="1:13">
      <c r="A171" s="887">
        <v>1980</v>
      </c>
      <c r="B171" s="930">
        <v>13755</v>
      </c>
      <c r="C171" s="930">
        <v>13755</v>
      </c>
      <c r="D171" s="930">
        <v>0</v>
      </c>
      <c r="F171" s="11"/>
      <c r="G171" s="11"/>
    </row>
    <row r="172" spans="1:13">
      <c r="A172" s="887">
        <v>1981</v>
      </c>
      <c r="B172" s="930">
        <v>22043.728999999999</v>
      </c>
      <c r="C172" s="930">
        <v>22023</v>
      </c>
      <c r="D172" s="956">
        <v>20.728999999999999</v>
      </c>
      <c r="F172" s="11"/>
      <c r="G172" s="11"/>
    </row>
    <row r="173" spans="1:13">
      <c r="A173" s="887">
        <v>1982</v>
      </c>
      <c r="B173" s="930">
        <v>32862.584999999999</v>
      </c>
      <c r="C173" s="930">
        <v>32771</v>
      </c>
      <c r="D173" s="932">
        <v>91.584999999999994</v>
      </c>
      <c r="F173" s="11"/>
      <c r="G173" s="11"/>
    </row>
    <row r="174" spans="1:13">
      <c r="A174" s="887">
        <v>1983</v>
      </c>
      <c r="B174" s="930">
        <v>45737.783000000003</v>
      </c>
      <c r="C174" s="930">
        <v>45644</v>
      </c>
      <c r="D174" s="956">
        <v>93.783000000000001</v>
      </c>
      <c r="F174" s="11"/>
      <c r="G174" s="11"/>
    </row>
    <row r="175" spans="1:13">
      <c r="A175" s="887">
        <v>1984</v>
      </c>
      <c r="B175" s="930">
        <v>55297.752</v>
      </c>
      <c r="C175" s="930">
        <v>55126</v>
      </c>
      <c r="D175" s="930">
        <v>171.75200000000001</v>
      </c>
      <c r="F175" s="11"/>
      <c r="G175" s="11"/>
    </row>
    <row r="176" spans="1:13">
      <c r="A176" s="887">
        <v>1985</v>
      </c>
      <c r="B176" s="930">
        <v>65982.017000000007</v>
      </c>
      <c r="C176" s="930">
        <v>65600</v>
      </c>
      <c r="D176" s="930">
        <v>382.017</v>
      </c>
      <c r="F176" s="11"/>
      <c r="G176" s="11"/>
    </row>
    <row r="177" spans="1:7">
      <c r="A177" s="887">
        <v>1986</v>
      </c>
      <c r="B177" s="930">
        <v>75189.864000000001</v>
      </c>
      <c r="C177" s="930">
        <v>74632</v>
      </c>
      <c r="D177" s="930">
        <v>557.86400000000003</v>
      </c>
      <c r="F177" s="11"/>
      <c r="G177" s="11"/>
    </row>
    <row r="178" spans="1:7">
      <c r="A178" s="887">
        <v>1987</v>
      </c>
      <c r="B178" s="930">
        <v>66076.800000000003</v>
      </c>
      <c r="C178" s="930">
        <v>61326.8</v>
      </c>
      <c r="D178" s="930">
        <v>4750</v>
      </c>
      <c r="F178" s="11"/>
      <c r="G178" s="11"/>
    </row>
    <row r="179" spans="1:7">
      <c r="A179" s="887">
        <v>1988</v>
      </c>
      <c r="B179" s="932">
        <v>78865.600000000006</v>
      </c>
      <c r="C179" s="930">
        <v>65041.599999999999</v>
      </c>
      <c r="D179" s="930">
        <v>13824</v>
      </c>
      <c r="F179" s="11"/>
      <c r="G179" s="11"/>
    </row>
    <row r="180" spans="1:7">
      <c r="A180" s="887">
        <v>1989</v>
      </c>
      <c r="B180" s="932">
        <v>124259.9</v>
      </c>
      <c r="C180" s="930">
        <v>103991.9</v>
      </c>
      <c r="D180" s="930">
        <v>20268</v>
      </c>
      <c r="F180" s="11"/>
      <c r="G180" s="11"/>
    </row>
    <row r="181" spans="1:7">
      <c r="A181" s="887">
        <v>1990</v>
      </c>
      <c r="B181" s="956">
        <v>177509.3</v>
      </c>
      <c r="C181" s="930">
        <v>130216.3</v>
      </c>
      <c r="D181" s="930">
        <v>47293</v>
      </c>
      <c r="F181" s="11"/>
      <c r="G181" s="11"/>
    </row>
    <row r="182" spans="1:7">
      <c r="A182" s="887">
        <v>1991</v>
      </c>
      <c r="B182" s="956">
        <v>317670.40000000002</v>
      </c>
      <c r="C182" s="930">
        <v>186585.4</v>
      </c>
      <c r="D182" s="930">
        <v>131085</v>
      </c>
      <c r="F182" s="11"/>
      <c r="G182" s="11"/>
    </row>
    <row r="183" spans="1:7">
      <c r="A183" s="887">
        <v>1992</v>
      </c>
      <c r="B183" s="930">
        <v>537602.69999999995</v>
      </c>
      <c r="C183" s="930">
        <v>267401.7</v>
      </c>
      <c r="D183" s="930">
        <v>270201</v>
      </c>
      <c r="F183" s="11"/>
      <c r="G183" s="11"/>
    </row>
    <row r="184" spans="1:7">
      <c r="A184" s="887">
        <v>1993</v>
      </c>
      <c r="B184" s="930">
        <v>706099.4</v>
      </c>
      <c r="C184" s="932">
        <v>277629.40000000002</v>
      </c>
      <c r="D184" s="930">
        <v>428470</v>
      </c>
      <c r="F184" s="11"/>
      <c r="G184" s="11"/>
    </row>
    <row r="185" spans="1:7">
      <c r="A185" s="887">
        <v>1994</v>
      </c>
      <c r="B185" s="930">
        <v>1036549.4539999999</v>
      </c>
      <c r="C185" s="932">
        <v>312679.89999999991</v>
      </c>
      <c r="D185" s="930">
        <v>723869.554</v>
      </c>
      <c r="F185" s="11"/>
      <c r="G185" s="11"/>
    </row>
    <row r="186" spans="1:7">
      <c r="A186" s="887">
        <v>1995</v>
      </c>
      <c r="B186" s="930">
        <v>1314071.4100000001</v>
      </c>
      <c r="C186" s="956">
        <v>405884.6</v>
      </c>
      <c r="D186" s="930">
        <v>908186.81</v>
      </c>
      <c r="F186" s="11"/>
      <c r="G186" s="11"/>
    </row>
    <row r="187" spans="1:7">
      <c r="A187" s="887">
        <v>1996</v>
      </c>
      <c r="B187" s="930">
        <v>1593511.264</v>
      </c>
      <c r="C187" s="930">
        <v>441710.1999999999</v>
      </c>
      <c r="D187" s="930">
        <v>1151801.064</v>
      </c>
      <c r="F187" s="11"/>
      <c r="G187" s="11"/>
    </row>
    <row r="188" spans="1:7">
      <c r="A188" s="887">
        <v>1997</v>
      </c>
      <c r="B188" s="930">
        <v>2020078.4679999999</v>
      </c>
      <c r="C188" s="930">
        <v>647436.9</v>
      </c>
      <c r="D188" s="932">
        <v>1372641.568</v>
      </c>
      <c r="F188" s="11"/>
      <c r="G188" s="11"/>
    </row>
    <row r="189" spans="1:7">
      <c r="A189" s="887">
        <v>1998</v>
      </c>
      <c r="B189" s="930">
        <v>1658327.1539999999</v>
      </c>
      <c r="C189" s="930">
        <v>672671.79999999981</v>
      </c>
      <c r="D189" s="932">
        <v>985655.35400000005</v>
      </c>
      <c r="F189" s="11"/>
      <c r="G189" s="11"/>
    </row>
    <row r="190" spans="1:7">
      <c r="A190" s="887">
        <v>1999</v>
      </c>
      <c r="B190" s="930">
        <v>2859792.8779999996</v>
      </c>
      <c r="C190" s="930">
        <v>1205284.3999999999</v>
      </c>
      <c r="D190" s="956">
        <v>1654508.4779999999</v>
      </c>
      <c r="F190" s="11"/>
      <c r="G190" s="11"/>
    </row>
    <row r="191" spans="1:7">
      <c r="A191" s="887">
        <v>2000</v>
      </c>
      <c r="B191" s="930">
        <v>2645268.0659999996</v>
      </c>
      <c r="C191" s="930">
        <v>1167452.4899999998</v>
      </c>
      <c r="D191" s="930">
        <v>1477815.5759999999</v>
      </c>
      <c r="F191" s="11"/>
      <c r="G191" s="11"/>
    </row>
    <row r="192" spans="1:7">
      <c r="A192" s="887">
        <v>2001</v>
      </c>
      <c r="B192" s="930">
        <v>646264.272</v>
      </c>
      <c r="C192" s="932">
        <v>194386.3</v>
      </c>
      <c r="D192" s="930">
        <v>451877.97200000001</v>
      </c>
      <c r="F192" s="11"/>
      <c r="G192" s="11"/>
    </row>
    <row r="193" spans="1:13">
      <c r="A193" s="887">
        <v>2002</v>
      </c>
      <c r="B193" s="930">
        <v>459293.89</v>
      </c>
      <c r="C193" s="932">
        <v>97902.9</v>
      </c>
      <c r="D193" s="930">
        <v>361390.99</v>
      </c>
      <c r="F193" s="11"/>
      <c r="G193" s="11"/>
    </row>
    <row r="194" spans="1:13">
      <c r="A194" s="887">
        <v>2003</v>
      </c>
      <c r="B194" s="930">
        <v>239912.016</v>
      </c>
      <c r="C194" s="956">
        <v>63390.5</v>
      </c>
      <c r="D194" s="930">
        <v>176521.516</v>
      </c>
      <c r="F194" s="11"/>
      <c r="G194" s="11"/>
    </row>
    <row r="195" spans="1:13">
      <c r="A195" s="887">
        <v>2004</v>
      </c>
      <c r="B195" s="930">
        <v>244797.6</v>
      </c>
      <c r="C195" s="930">
        <v>64681.4</v>
      </c>
      <c r="D195" s="930">
        <v>180116.2</v>
      </c>
      <c r="F195" s="11"/>
      <c r="G195" s="11"/>
    </row>
    <row r="196" spans="1:13">
      <c r="A196" s="887">
        <v>2005</v>
      </c>
      <c r="B196" s="930">
        <v>77986.300000000017</v>
      </c>
      <c r="C196" s="930">
        <v>61403.700000000019</v>
      </c>
      <c r="D196" s="930">
        <v>16582.599999999999</v>
      </c>
      <c r="F196" s="11"/>
      <c r="G196" s="11"/>
    </row>
    <row r="197" spans="1:13">
      <c r="A197" s="887">
        <v>2006</v>
      </c>
      <c r="B197" s="930">
        <v>62376.507000000012</v>
      </c>
      <c r="C197" s="930">
        <v>49113.100000000006</v>
      </c>
      <c r="D197" s="930">
        <v>13263.407000000003</v>
      </c>
      <c r="F197" s="11"/>
      <c r="G197" s="11"/>
    </row>
    <row r="198" spans="1:13">
      <c r="A198" s="887">
        <v>2007</v>
      </c>
      <c r="B198" s="930">
        <v>17138.250000000004</v>
      </c>
      <c r="C198" s="930">
        <v>10817.170000000002</v>
      </c>
      <c r="D198" s="930">
        <v>6321.0800000000008</v>
      </c>
      <c r="F198" s="11"/>
      <c r="G198" s="11"/>
    </row>
    <row r="199" spans="1:13">
      <c r="A199" s="887">
        <v>2008</v>
      </c>
      <c r="B199" s="932">
        <v>51728.200000000004</v>
      </c>
      <c r="C199" s="930">
        <v>22170.300000000003</v>
      </c>
      <c r="D199" s="930">
        <v>29557.9</v>
      </c>
      <c r="F199" s="11"/>
      <c r="G199" s="11"/>
    </row>
    <row r="200" spans="1:13">
      <c r="A200" s="887">
        <v>2009</v>
      </c>
      <c r="B200" s="957">
        <v>39549.800000000003</v>
      </c>
      <c r="C200" s="958">
        <v>14767.2</v>
      </c>
      <c r="D200" s="958">
        <v>24782.6</v>
      </c>
      <c r="F200" s="11"/>
      <c r="G200" s="11"/>
    </row>
    <row r="201" spans="1:13">
      <c r="A201" s="887">
        <v>2010</v>
      </c>
      <c r="B201" s="959">
        <v>13616.7</v>
      </c>
      <c r="C201" s="960">
        <v>5245.1</v>
      </c>
      <c r="D201" s="960">
        <v>8371.6</v>
      </c>
      <c r="F201" s="11"/>
      <c r="G201" s="11"/>
      <c r="M201" s="1"/>
    </row>
    <row r="202" spans="1:13">
      <c r="A202" s="961"/>
      <c r="B202" s="962" t="s">
        <v>440</v>
      </c>
      <c r="C202" s="900"/>
      <c r="D202" s="900"/>
      <c r="M202" s="963"/>
    </row>
    <row r="203" spans="1:13">
      <c r="A203" s="964"/>
      <c r="B203" s="965">
        <v>150</v>
      </c>
      <c r="C203" s="941">
        <v>-4</v>
      </c>
      <c r="D203" s="966" t="s">
        <v>91</v>
      </c>
      <c r="M203" s="963"/>
    </row>
    <row r="204" spans="1:13">
      <c r="A204" s="967" t="s">
        <v>100</v>
      </c>
      <c r="B204" s="968"/>
      <c r="C204" s="968"/>
      <c r="D204" s="968"/>
    </row>
    <row r="205" spans="1:13">
      <c r="A205" s="944" t="s">
        <v>441</v>
      </c>
      <c r="B205" s="945"/>
      <c r="C205" s="945"/>
      <c r="D205" s="945"/>
      <c r="E205" s="945"/>
      <c r="F205" s="945"/>
      <c r="H205" s="31"/>
      <c r="I205" s="31"/>
      <c r="J205" s="31"/>
      <c r="K205" s="31"/>
    </row>
    <row r="206" spans="1:13">
      <c r="A206" s="944" t="s">
        <v>442</v>
      </c>
      <c r="B206" s="945"/>
      <c r="C206" s="945"/>
      <c r="D206" s="945"/>
      <c r="E206" s="945"/>
      <c r="F206" s="945"/>
      <c r="H206" s="31"/>
      <c r="I206" s="31"/>
      <c r="J206" s="31"/>
      <c r="K206" s="31"/>
    </row>
    <row r="207" spans="1:13">
      <c r="A207" s="944" t="s">
        <v>443</v>
      </c>
      <c r="B207" s="945"/>
      <c r="C207" s="945"/>
      <c r="D207" s="945"/>
      <c r="E207" s="945"/>
      <c r="F207" s="945"/>
      <c r="H207" s="31"/>
      <c r="I207" s="31"/>
      <c r="J207" s="31"/>
      <c r="K207" s="31"/>
    </row>
    <row r="208" spans="1:13" s="10" customFormat="1">
      <c r="A208" s="943" t="s">
        <v>444</v>
      </c>
      <c r="B208" s="946"/>
      <c r="C208" s="946"/>
      <c r="D208" s="946"/>
      <c r="E208" s="946"/>
      <c r="F208" s="946"/>
      <c r="H208" s="31"/>
      <c r="I208" s="31"/>
      <c r="J208" s="31"/>
      <c r="K208" s="31"/>
    </row>
    <row r="209" spans="1:11">
      <c r="A209" s="947" t="s">
        <v>445</v>
      </c>
      <c r="B209" s="15"/>
      <c r="C209" s="945"/>
      <c r="D209" s="945"/>
      <c r="E209" s="945"/>
      <c r="F209" s="945"/>
      <c r="H209" s="31"/>
      <c r="I209" s="31"/>
      <c r="J209" s="31"/>
      <c r="K209" s="31"/>
    </row>
    <row r="210" spans="1:11">
      <c r="A210" s="947" t="s">
        <v>446</v>
      </c>
      <c r="B210" s="90"/>
      <c r="C210" s="945"/>
      <c r="D210" s="945"/>
      <c r="E210" s="945"/>
      <c r="F210" s="945"/>
      <c r="H210" s="31"/>
      <c r="I210" s="31"/>
      <c r="J210" s="31"/>
      <c r="K210" s="31"/>
    </row>
    <row r="211" spans="1:11">
      <c r="A211" s="944" t="s">
        <v>447</v>
      </c>
      <c r="B211" s="15"/>
      <c r="C211" s="945"/>
      <c r="D211" s="945"/>
      <c r="E211" s="945"/>
      <c r="F211" s="945"/>
      <c r="G211" s="31"/>
      <c r="H211" s="31"/>
      <c r="I211" s="31"/>
      <c r="J211" s="31"/>
      <c r="K211" s="31"/>
    </row>
    <row r="212" spans="1:11">
      <c r="A212" s="944" t="s">
        <v>448</v>
      </c>
      <c r="B212" s="945"/>
      <c r="C212" s="945"/>
      <c r="D212" s="945"/>
      <c r="E212" s="945"/>
      <c r="F212" s="945"/>
      <c r="G212" s="31"/>
      <c r="H212" s="31"/>
      <c r="I212" s="31"/>
      <c r="J212" s="31"/>
      <c r="K212" s="31"/>
    </row>
    <row r="213" spans="1:11">
      <c r="A213" s="944" t="s">
        <v>449</v>
      </c>
      <c r="B213" s="945"/>
      <c r="C213" s="945"/>
      <c r="D213" s="945"/>
      <c r="E213" s="945"/>
      <c r="F213" s="945"/>
      <c r="G213" s="31"/>
      <c r="H213" s="31"/>
      <c r="I213" s="31"/>
      <c r="J213" s="31"/>
      <c r="K213" s="31"/>
    </row>
    <row r="214" spans="1:11">
      <c r="A214" s="945"/>
      <c r="B214" s="945"/>
      <c r="C214" s="945"/>
      <c r="D214" s="945"/>
      <c r="E214" s="945"/>
      <c r="F214" s="945"/>
      <c r="G214" s="31"/>
      <c r="H214" s="31"/>
      <c r="I214" s="31"/>
      <c r="J214" s="31"/>
      <c r="K214" s="31"/>
    </row>
    <row r="215" spans="1:11">
      <c r="A215" s="969" t="s">
        <v>85</v>
      </c>
      <c r="B215" s="945"/>
      <c r="C215" s="945"/>
      <c r="D215" s="945"/>
      <c r="E215" s="945"/>
      <c r="F215" s="945"/>
      <c r="G215" s="31"/>
      <c r="H215" s="31"/>
      <c r="I215" s="31"/>
      <c r="J215" s="31"/>
      <c r="K215" s="31"/>
    </row>
    <row r="216" spans="1:11">
      <c r="A216" s="947" t="s">
        <v>452</v>
      </c>
      <c r="B216" s="945"/>
      <c r="C216" s="945"/>
      <c r="D216" s="945"/>
      <c r="E216" s="945"/>
      <c r="F216" s="945"/>
      <c r="G216" s="31"/>
      <c r="H216" s="31"/>
      <c r="I216" s="31"/>
      <c r="J216" s="31"/>
      <c r="K216" s="31"/>
    </row>
    <row r="218" spans="1:11">
      <c r="A218" s="970" t="s">
        <v>453</v>
      </c>
      <c r="B218" s="970"/>
      <c r="C218" s="970"/>
      <c r="D218" s="970"/>
      <c r="E218" s="970"/>
      <c r="F218" s="970"/>
      <c r="G218" s="970"/>
    </row>
    <row r="219" spans="1:11" ht="30">
      <c r="A219" s="927" t="s">
        <v>0</v>
      </c>
      <c r="B219" s="971" t="s">
        <v>1</v>
      </c>
      <c r="C219" s="972" t="s">
        <v>454</v>
      </c>
      <c r="D219" s="972" t="s">
        <v>455</v>
      </c>
      <c r="E219" s="973" t="s">
        <v>456</v>
      </c>
    </row>
    <row r="220" spans="1:11">
      <c r="A220" s="974">
        <v>1976</v>
      </c>
      <c r="B220" s="3">
        <v>86514</v>
      </c>
      <c r="C220" s="3">
        <v>58917</v>
      </c>
      <c r="D220" s="3">
        <v>2240</v>
      </c>
      <c r="E220" s="908">
        <v>25357</v>
      </c>
    </row>
    <row r="221" spans="1:11">
      <c r="A221" s="974">
        <v>1977</v>
      </c>
      <c r="B221" s="3">
        <v>113020</v>
      </c>
      <c r="C221" s="3">
        <v>79502</v>
      </c>
      <c r="D221" s="3">
        <v>2820</v>
      </c>
      <c r="E221" s="909">
        <v>30698</v>
      </c>
    </row>
    <row r="222" spans="1:11">
      <c r="A222" s="974">
        <v>1978</v>
      </c>
      <c r="B222" s="3">
        <v>132181</v>
      </c>
      <c r="C222" s="3">
        <v>95175</v>
      </c>
      <c r="D222" s="3">
        <v>3515</v>
      </c>
      <c r="E222" s="909">
        <v>33491</v>
      </c>
    </row>
    <row r="223" spans="1:11">
      <c r="A223" s="974">
        <v>1979</v>
      </c>
      <c r="B223" s="3">
        <v>159809</v>
      </c>
      <c r="C223" s="3">
        <v>118891</v>
      </c>
      <c r="D223" s="3">
        <v>4382</v>
      </c>
      <c r="E223" s="909">
        <v>36536</v>
      </c>
    </row>
    <row r="224" spans="1:11">
      <c r="A224" s="974">
        <v>1980</v>
      </c>
      <c r="B224" s="3">
        <v>286316</v>
      </c>
      <c r="C224" s="3">
        <v>210012</v>
      </c>
      <c r="D224" s="3">
        <v>5629</v>
      </c>
      <c r="E224" s="909">
        <v>70675</v>
      </c>
    </row>
    <row r="225" spans="1:7">
      <c r="A225" s="974">
        <v>1981</v>
      </c>
      <c r="B225" s="3">
        <v>197771</v>
      </c>
      <c r="C225" s="3">
        <v>125081</v>
      </c>
      <c r="D225" s="3">
        <v>4066</v>
      </c>
      <c r="E225" s="909">
        <v>68624</v>
      </c>
      <c r="F225" s="6"/>
    </row>
    <row r="226" spans="1:7">
      <c r="A226" s="974">
        <v>1982</v>
      </c>
      <c r="B226" s="3">
        <v>221595</v>
      </c>
      <c r="C226" s="3">
        <v>145122</v>
      </c>
      <c r="D226" s="3">
        <v>4286</v>
      </c>
      <c r="E226" s="909">
        <v>72187</v>
      </c>
      <c r="F226" s="6"/>
    </row>
    <row r="227" spans="1:7">
      <c r="A227" s="974">
        <v>1983</v>
      </c>
      <c r="B227" s="3">
        <v>266563</v>
      </c>
      <c r="C227" s="3">
        <v>180765</v>
      </c>
      <c r="D227" s="3">
        <v>4181</v>
      </c>
      <c r="E227" s="909">
        <v>81617</v>
      </c>
      <c r="F227" s="6"/>
    </row>
    <row r="228" spans="1:7">
      <c r="A228" s="974">
        <v>1984</v>
      </c>
      <c r="B228" s="13">
        <v>312381</v>
      </c>
      <c r="C228" s="13">
        <v>216655</v>
      </c>
      <c r="D228" s="13">
        <v>4474</v>
      </c>
      <c r="E228" s="975">
        <v>91252</v>
      </c>
      <c r="F228" s="6"/>
    </row>
    <row r="229" spans="1:7">
      <c r="A229" s="974">
        <v>1985</v>
      </c>
      <c r="B229" s="976">
        <v>373549</v>
      </c>
      <c r="C229" s="976">
        <v>266290</v>
      </c>
      <c r="D229" s="976">
        <v>4787</v>
      </c>
      <c r="E229" s="977">
        <v>102472</v>
      </c>
      <c r="F229" s="978"/>
      <c r="G229" s="979"/>
    </row>
    <row r="230" spans="1:7">
      <c r="A230" s="980">
        <v>1986</v>
      </c>
      <c r="B230" s="976">
        <v>421753</v>
      </c>
      <c r="C230" s="976">
        <v>308789</v>
      </c>
      <c r="D230" s="976">
        <v>5122</v>
      </c>
      <c r="E230" s="977">
        <v>107842</v>
      </c>
      <c r="F230" s="978"/>
      <c r="G230" s="979"/>
    </row>
    <row r="231" spans="1:7">
      <c r="A231" s="980">
        <v>1987</v>
      </c>
      <c r="B231" s="976">
        <v>477907</v>
      </c>
      <c r="C231" s="976">
        <v>358344</v>
      </c>
      <c r="D231" s="976">
        <v>5480</v>
      </c>
      <c r="E231" s="977">
        <v>114083</v>
      </c>
      <c r="F231" s="978"/>
      <c r="G231" s="979"/>
    </row>
    <row r="232" spans="1:7">
      <c r="A232" s="980">
        <v>1988</v>
      </c>
      <c r="B232" s="976">
        <v>543594</v>
      </c>
      <c r="C232" s="976">
        <v>413461</v>
      </c>
      <c r="D232" s="976">
        <v>5863</v>
      </c>
      <c r="E232" s="977">
        <v>124270</v>
      </c>
      <c r="F232" s="978"/>
      <c r="G232" s="979"/>
    </row>
    <row r="233" spans="1:7">
      <c r="A233" s="980">
        <v>1989</v>
      </c>
      <c r="B233" s="976">
        <v>639836</v>
      </c>
      <c r="C233" s="976">
        <v>496897</v>
      </c>
      <c r="D233" s="976">
        <v>6274</v>
      </c>
      <c r="E233" s="977">
        <v>136665</v>
      </c>
      <c r="F233" s="978"/>
      <c r="G233" s="979"/>
    </row>
    <row r="234" spans="1:7">
      <c r="A234" s="980">
        <v>1990</v>
      </c>
      <c r="B234" s="976">
        <v>691697</v>
      </c>
      <c r="C234" s="976">
        <v>543086</v>
      </c>
      <c r="D234" s="976">
        <v>6713</v>
      </c>
      <c r="E234" s="977">
        <v>141898</v>
      </c>
      <c r="F234" s="978"/>
      <c r="G234" s="979"/>
    </row>
    <row r="235" spans="1:7">
      <c r="A235" s="980">
        <v>1991</v>
      </c>
      <c r="B235" s="976">
        <v>744676</v>
      </c>
      <c r="C235" s="976">
        <v>588865</v>
      </c>
      <c r="D235" s="976">
        <v>7183</v>
      </c>
      <c r="E235" s="977">
        <v>148628</v>
      </c>
      <c r="F235" s="6"/>
    </row>
    <row r="236" spans="1:7">
      <c r="A236" s="980">
        <v>1992</v>
      </c>
      <c r="B236" s="976">
        <v>768630</v>
      </c>
      <c r="C236" s="976">
        <v>605873</v>
      </c>
      <c r="D236" s="976">
        <v>7686</v>
      </c>
      <c r="E236" s="977">
        <v>155071</v>
      </c>
      <c r="F236" s="6"/>
    </row>
    <row r="237" spans="1:7">
      <c r="A237" s="980">
        <v>1993</v>
      </c>
      <c r="B237" s="976">
        <v>854301</v>
      </c>
      <c r="C237" s="976">
        <v>676990</v>
      </c>
      <c r="D237" s="976">
        <v>8224</v>
      </c>
      <c r="E237" s="977">
        <v>169087</v>
      </c>
      <c r="F237" s="978"/>
      <c r="G237" s="979"/>
    </row>
    <row r="238" spans="1:7">
      <c r="A238" s="980">
        <v>1994</v>
      </c>
      <c r="B238" s="976">
        <v>891693</v>
      </c>
      <c r="C238" s="976">
        <v>717394</v>
      </c>
      <c r="D238" s="976">
        <v>8799</v>
      </c>
      <c r="E238" s="977">
        <v>165500</v>
      </c>
      <c r="F238" s="978"/>
      <c r="G238" s="979"/>
    </row>
    <row r="239" spans="1:7">
      <c r="A239" s="980">
        <v>1995</v>
      </c>
      <c r="B239" s="976">
        <v>955249</v>
      </c>
      <c r="C239" s="976">
        <v>757798</v>
      </c>
      <c r="D239" s="976">
        <v>9415</v>
      </c>
      <c r="E239" s="977">
        <v>188036</v>
      </c>
      <c r="F239" s="978"/>
      <c r="G239" s="979"/>
    </row>
    <row r="240" spans="1:7">
      <c r="A240" s="980">
        <v>1996</v>
      </c>
      <c r="B240" s="976">
        <v>988593</v>
      </c>
      <c r="C240" s="976">
        <v>784315</v>
      </c>
      <c r="D240" s="976">
        <v>10074</v>
      </c>
      <c r="E240" s="977">
        <v>194204</v>
      </c>
      <c r="F240" s="978"/>
      <c r="G240" s="979"/>
    </row>
    <row r="241" spans="1:7">
      <c r="A241" s="980">
        <v>1997</v>
      </c>
      <c r="B241" s="976">
        <v>1001362</v>
      </c>
      <c r="C241" s="976">
        <v>792727</v>
      </c>
      <c r="D241" s="976">
        <v>10779</v>
      </c>
      <c r="E241" s="977">
        <v>197856</v>
      </c>
      <c r="F241" s="978"/>
      <c r="G241" s="979"/>
    </row>
    <row r="242" spans="1:7">
      <c r="A242" s="980">
        <v>1998</v>
      </c>
      <c r="B242" s="976">
        <v>1090432</v>
      </c>
      <c r="C242" s="976">
        <v>867089</v>
      </c>
      <c r="D242" s="976">
        <v>11534</v>
      </c>
      <c r="E242" s="977">
        <v>211809</v>
      </c>
      <c r="F242" s="978"/>
      <c r="G242" s="979"/>
    </row>
    <row r="243" spans="1:7">
      <c r="A243" s="980">
        <v>1999</v>
      </c>
      <c r="B243" s="976">
        <v>1220866</v>
      </c>
      <c r="C243" s="976">
        <v>980961</v>
      </c>
      <c r="D243" s="976">
        <v>12342</v>
      </c>
      <c r="E243" s="977">
        <v>227563</v>
      </c>
      <c r="F243" s="978"/>
      <c r="G243" s="979"/>
    </row>
    <row r="244" spans="1:7">
      <c r="A244" s="980">
        <v>2000</v>
      </c>
      <c r="B244" s="976">
        <v>1381927</v>
      </c>
      <c r="C244" s="976">
        <v>1127574</v>
      </c>
      <c r="D244" s="976">
        <v>13072</v>
      </c>
      <c r="E244" s="977">
        <v>241281</v>
      </c>
      <c r="F244" s="978"/>
      <c r="G244" s="979"/>
    </row>
    <row r="245" spans="1:7">
      <c r="A245" s="980">
        <v>2001</v>
      </c>
      <c r="B245" s="976">
        <v>1462308</v>
      </c>
      <c r="C245" s="976">
        <v>1199138</v>
      </c>
      <c r="D245" s="976">
        <v>13854</v>
      </c>
      <c r="E245" s="977">
        <v>249316</v>
      </c>
      <c r="F245" s="978"/>
      <c r="G245" s="979"/>
    </row>
    <row r="246" spans="1:7">
      <c r="A246" s="980">
        <v>2002</v>
      </c>
      <c r="B246" s="976">
        <v>1752519</v>
      </c>
      <c r="C246" s="976">
        <v>1454290</v>
      </c>
      <c r="D246" s="976">
        <v>14624</v>
      </c>
      <c r="E246" s="977">
        <v>283605</v>
      </c>
      <c r="F246" s="978"/>
      <c r="G246" s="979"/>
    </row>
    <row r="247" spans="1:7">
      <c r="A247" s="980">
        <v>2003</v>
      </c>
      <c r="B247" s="976">
        <v>1686716</v>
      </c>
      <c r="C247" s="976">
        <v>1401964</v>
      </c>
      <c r="D247" s="976">
        <v>15392</v>
      </c>
      <c r="E247" s="977">
        <v>269360</v>
      </c>
      <c r="F247" s="978"/>
      <c r="G247" s="979"/>
    </row>
    <row r="248" spans="1:7">
      <c r="A248" s="980">
        <v>2004</v>
      </c>
      <c r="B248" s="981">
        <v>1883664.5</v>
      </c>
      <c r="C248" s="981">
        <v>1582841</v>
      </c>
      <c r="D248" s="981">
        <v>23011</v>
      </c>
      <c r="E248" s="977">
        <v>277812.5</v>
      </c>
      <c r="F248" s="6"/>
    </row>
    <row r="249" spans="1:7">
      <c r="A249" s="980">
        <v>2005</v>
      </c>
      <c r="B249" s="982">
        <v>2078608</v>
      </c>
      <c r="C249" s="981">
        <v>1761713</v>
      </c>
      <c r="D249" s="981">
        <v>30630</v>
      </c>
      <c r="E249" s="977">
        <v>286265</v>
      </c>
      <c r="F249" s="3"/>
    </row>
    <row r="250" spans="1:7">
      <c r="A250" s="980">
        <v>2006</v>
      </c>
      <c r="B250" s="983">
        <v>2215552</v>
      </c>
      <c r="C250" s="984">
        <v>1876054</v>
      </c>
      <c r="D250" s="981">
        <v>33430</v>
      </c>
      <c r="E250" s="977">
        <v>306068</v>
      </c>
      <c r="F250" s="3"/>
    </row>
    <row r="251" spans="1:7">
      <c r="A251" s="974">
        <v>2007</v>
      </c>
      <c r="B251" s="985">
        <v>2519841</v>
      </c>
      <c r="C251" s="4">
        <v>2127604</v>
      </c>
      <c r="D251" s="4">
        <v>38900</v>
      </c>
      <c r="E251" s="909">
        <v>353337</v>
      </c>
      <c r="F251" s="3"/>
    </row>
    <row r="252" spans="1:7">
      <c r="A252" s="974">
        <v>2008</v>
      </c>
      <c r="B252" s="985">
        <v>2377777</v>
      </c>
      <c r="C252" s="4">
        <v>1998280</v>
      </c>
      <c r="D252" s="4">
        <v>42596</v>
      </c>
      <c r="E252" s="909">
        <v>336901</v>
      </c>
      <c r="F252" s="3"/>
    </row>
    <row r="253" spans="1:7">
      <c r="A253" s="986">
        <v>2009</v>
      </c>
      <c r="B253" s="985">
        <v>2726671</v>
      </c>
      <c r="C253" s="4">
        <v>2305603</v>
      </c>
      <c r="D253" s="4">
        <v>42992</v>
      </c>
      <c r="E253" s="909">
        <v>378076</v>
      </c>
      <c r="F253" s="3"/>
    </row>
    <row r="254" spans="1:7">
      <c r="A254" s="987" t="s">
        <v>457</v>
      </c>
      <c r="B254" s="987"/>
      <c r="C254" s="987"/>
      <c r="D254" s="987"/>
      <c r="E254" s="987"/>
    </row>
    <row r="255" spans="1:7">
      <c r="A255" s="988"/>
      <c r="B255" s="989">
        <v>3052</v>
      </c>
      <c r="C255" s="989">
        <v>3813</v>
      </c>
      <c r="D255" s="989">
        <v>1819</v>
      </c>
      <c r="E255" s="989">
        <v>1391</v>
      </c>
    </row>
    <row r="256" spans="1:7">
      <c r="A256" s="990" t="s">
        <v>100</v>
      </c>
      <c r="B256" s="31"/>
      <c r="C256" s="31"/>
      <c r="D256" s="31"/>
      <c r="E256" s="31"/>
      <c r="F256" s="31"/>
    </row>
    <row r="257" spans="1:6">
      <c r="A257" s="31" t="s">
        <v>458</v>
      </c>
      <c r="B257" s="31"/>
      <c r="C257" s="31"/>
      <c r="D257" s="31"/>
      <c r="E257" s="31"/>
      <c r="F257" s="31"/>
    </row>
    <row r="258" spans="1:6">
      <c r="A258" s="31" t="s">
        <v>459</v>
      </c>
      <c r="B258" s="31"/>
      <c r="C258" s="31"/>
      <c r="D258" s="31"/>
      <c r="E258" s="31"/>
      <c r="F258" s="31"/>
    </row>
    <row r="259" spans="1:6">
      <c r="A259" s="991" t="s">
        <v>460</v>
      </c>
      <c r="B259" s="991"/>
      <c r="C259" s="991"/>
      <c r="D259" s="991"/>
      <c r="E259" s="991"/>
      <c r="F259" s="31"/>
    </row>
    <row r="260" spans="1:6">
      <c r="A260" s="991"/>
      <c r="B260" s="991"/>
      <c r="C260" s="991"/>
      <c r="D260" s="991"/>
      <c r="E260" s="991"/>
      <c r="F260" s="31"/>
    </row>
    <row r="261" spans="1:6">
      <c r="A261" s="31" t="s">
        <v>461</v>
      </c>
      <c r="B261" s="31"/>
      <c r="C261" s="31"/>
      <c r="D261" s="31"/>
      <c r="E261" s="31"/>
      <c r="F261" s="31"/>
    </row>
    <row r="262" spans="1:6">
      <c r="A262" s="31" t="s">
        <v>462</v>
      </c>
      <c r="B262" s="31"/>
      <c r="C262" s="31"/>
      <c r="D262" s="31"/>
      <c r="E262" s="31"/>
      <c r="F262" s="31"/>
    </row>
    <row r="264" spans="1:6">
      <c r="A264" s="992" t="s">
        <v>463</v>
      </c>
      <c r="B264" s="12"/>
      <c r="C264" s="12"/>
      <c r="D264" s="12"/>
      <c r="E264" s="12"/>
    </row>
    <row r="265" spans="1:6" ht="30">
      <c r="A265" s="927" t="s">
        <v>0</v>
      </c>
      <c r="B265" s="993" t="s">
        <v>1</v>
      </c>
      <c r="C265" s="972" t="s">
        <v>454</v>
      </c>
      <c r="D265" s="972" t="s">
        <v>455</v>
      </c>
      <c r="E265" s="972" t="s">
        <v>456</v>
      </c>
    </row>
    <row r="266" spans="1:6">
      <c r="A266" s="974">
        <v>1978</v>
      </c>
      <c r="B266" s="994">
        <f>SUM(C266:E266)</f>
        <v>78405</v>
      </c>
      <c r="C266" s="994">
        <v>63486</v>
      </c>
      <c r="D266" s="994">
        <v>2560</v>
      </c>
      <c r="E266" s="995">
        <v>12359</v>
      </c>
    </row>
    <row r="267" spans="1:6">
      <c r="A267" s="974">
        <v>1979</v>
      </c>
      <c r="B267" s="994">
        <f>SUM(C267:E267)</f>
        <v>53548</v>
      </c>
      <c r="C267" s="994">
        <v>42557</v>
      </c>
      <c r="D267" s="994">
        <v>2043</v>
      </c>
      <c r="E267" s="996">
        <v>8948</v>
      </c>
    </row>
    <row r="268" spans="1:6">
      <c r="A268" s="974">
        <v>1980</v>
      </c>
      <c r="B268" s="994">
        <f>SUM(C268:E268)</f>
        <v>93168</v>
      </c>
      <c r="C268" s="994">
        <v>74378</v>
      </c>
      <c r="D268" s="994">
        <v>2986</v>
      </c>
      <c r="E268" s="996">
        <v>15804</v>
      </c>
    </row>
    <row r="269" spans="1:6">
      <c r="A269" s="974">
        <v>1981</v>
      </c>
      <c r="B269" s="997">
        <v>90302</v>
      </c>
      <c r="C269" s="997">
        <v>70953</v>
      </c>
      <c r="D269" s="997">
        <v>2114</v>
      </c>
      <c r="E269" s="998">
        <v>17235</v>
      </c>
    </row>
    <row r="270" spans="1:6">
      <c r="A270" s="974">
        <v>1982</v>
      </c>
      <c r="B270" s="997">
        <v>164295</v>
      </c>
      <c r="C270" s="997">
        <v>125511</v>
      </c>
      <c r="D270" s="997">
        <v>2304</v>
      </c>
      <c r="E270" s="998">
        <v>38480</v>
      </c>
    </row>
    <row r="271" spans="1:6">
      <c r="A271" s="974">
        <v>1983</v>
      </c>
      <c r="B271" s="997">
        <f>SUM(C271:E271)</f>
        <v>203119</v>
      </c>
      <c r="C271" s="997">
        <v>156646</v>
      </c>
      <c r="D271" s="997">
        <v>2411</v>
      </c>
      <c r="E271" s="998">
        <v>44062</v>
      </c>
      <c r="F271" s="979"/>
    </row>
    <row r="272" spans="1:6">
      <c r="A272" s="974">
        <v>1984</v>
      </c>
      <c r="B272" s="997">
        <f>SUM(C272:E272)</f>
        <v>241110</v>
      </c>
      <c r="C272" s="997">
        <v>187655</v>
      </c>
      <c r="D272" s="997">
        <v>2523</v>
      </c>
      <c r="E272" s="998">
        <v>50932</v>
      </c>
      <c r="F272" s="979"/>
    </row>
    <row r="273" spans="1:5">
      <c r="A273" s="974">
        <v>1985</v>
      </c>
      <c r="B273" s="13">
        <v>287888.91666666663</v>
      </c>
      <c r="C273" s="13">
        <v>229724.66666666666</v>
      </c>
      <c r="D273" s="13">
        <v>2624.25</v>
      </c>
      <c r="E273" s="975">
        <v>55540</v>
      </c>
    </row>
    <row r="274" spans="1:5">
      <c r="A274" s="974">
        <v>1986</v>
      </c>
      <c r="B274" s="13">
        <v>334673.33333333331</v>
      </c>
      <c r="C274" s="13">
        <v>271794.33333333331</v>
      </c>
      <c r="D274" s="13">
        <v>2731</v>
      </c>
      <c r="E274" s="975">
        <v>60148</v>
      </c>
    </row>
    <row r="275" spans="1:5">
      <c r="A275" s="974">
        <v>1987</v>
      </c>
      <c r="B275" s="13">
        <v>381457.75</v>
      </c>
      <c r="C275" s="13">
        <v>313864</v>
      </c>
      <c r="D275" s="13">
        <v>2837.75</v>
      </c>
      <c r="E275" s="975">
        <v>64756</v>
      </c>
    </row>
    <row r="276" spans="1:5">
      <c r="A276" s="974">
        <v>1988</v>
      </c>
      <c r="B276" s="13">
        <v>436194.5</v>
      </c>
      <c r="C276" s="13">
        <v>362320</v>
      </c>
      <c r="D276" s="13">
        <v>2944.5</v>
      </c>
      <c r="E276" s="975">
        <v>70930</v>
      </c>
    </row>
    <row r="277" spans="1:5">
      <c r="A277" s="974">
        <v>1989</v>
      </c>
      <c r="B277" s="13">
        <v>516438.25</v>
      </c>
      <c r="C277" s="13">
        <v>434399</v>
      </c>
      <c r="D277" s="13">
        <v>3051.25</v>
      </c>
      <c r="E277" s="975">
        <v>78988</v>
      </c>
    </row>
    <row r="278" spans="1:5">
      <c r="A278" s="974">
        <v>1990</v>
      </c>
      <c r="B278" s="13">
        <v>553380</v>
      </c>
      <c r="C278" s="13">
        <v>467542</v>
      </c>
      <c r="D278" s="13">
        <v>3158</v>
      </c>
      <c r="E278" s="975">
        <v>82680</v>
      </c>
    </row>
    <row r="279" spans="1:5">
      <c r="A279" s="974">
        <v>1991</v>
      </c>
      <c r="B279" s="13">
        <v>605995.75</v>
      </c>
      <c r="C279" s="13">
        <v>513321</v>
      </c>
      <c r="D279" s="13">
        <v>3264.75</v>
      </c>
      <c r="E279" s="975">
        <v>89410</v>
      </c>
    </row>
    <row r="280" spans="1:5">
      <c r="A280" s="974">
        <v>1992</v>
      </c>
      <c r="B280" s="13">
        <v>604661.5</v>
      </c>
      <c r="C280" s="13">
        <v>512420</v>
      </c>
      <c r="D280" s="13">
        <v>3371.5</v>
      </c>
      <c r="E280" s="975">
        <v>88870</v>
      </c>
    </row>
    <row r="281" spans="1:5">
      <c r="A281" s="974">
        <v>1993</v>
      </c>
      <c r="B281" s="13">
        <v>661626.25</v>
      </c>
      <c r="C281" s="13">
        <v>569145</v>
      </c>
      <c r="D281" s="13">
        <v>3478.25</v>
      </c>
      <c r="E281" s="975">
        <v>89003</v>
      </c>
    </row>
    <row r="282" spans="1:5">
      <c r="A282" s="974">
        <v>1994</v>
      </c>
      <c r="B282" s="994">
        <v>662941</v>
      </c>
      <c r="C282" s="994">
        <v>564637</v>
      </c>
      <c r="D282" s="994">
        <v>3585</v>
      </c>
      <c r="E282" s="996">
        <v>94719</v>
      </c>
    </row>
    <row r="283" spans="1:5">
      <c r="A283" s="974">
        <v>1995</v>
      </c>
      <c r="B283" s="13">
        <v>739391.45454545459</v>
      </c>
      <c r="C283" s="13">
        <v>626850</v>
      </c>
      <c r="D283" s="13">
        <v>4695.454545454546</v>
      </c>
      <c r="E283" s="975">
        <v>107846</v>
      </c>
    </row>
    <row r="284" spans="1:5">
      <c r="A284" s="974">
        <v>1996</v>
      </c>
      <c r="B284" s="13">
        <v>760224.90909090906</v>
      </c>
      <c r="C284" s="13">
        <v>643218</v>
      </c>
      <c r="D284" s="13">
        <v>5805.9090909090919</v>
      </c>
      <c r="E284" s="975">
        <v>111201</v>
      </c>
    </row>
    <row r="285" spans="1:5">
      <c r="A285" s="974">
        <v>1997</v>
      </c>
      <c r="B285" s="13">
        <v>778609.36363636365</v>
      </c>
      <c r="C285" s="13">
        <v>655763</v>
      </c>
      <c r="D285" s="13">
        <v>6916.3636363636379</v>
      </c>
      <c r="E285" s="975">
        <v>115930</v>
      </c>
    </row>
    <row r="286" spans="1:5">
      <c r="A286" s="974">
        <v>1998</v>
      </c>
      <c r="B286" s="13">
        <v>829800.81818181823</v>
      </c>
      <c r="C286" s="13">
        <v>698537</v>
      </c>
      <c r="D286" s="13">
        <v>8026.8181818181838</v>
      </c>
      <c r="E286" s="975">
        <v>123237</v>
      </c>
    </row>
    <row r="287" spans="1:5">
      <c r="A287" s="974">
        <v>1999</v>
      </c>
      <c r="B287" s="13">
        <v>960537.27272727271</v>
      </c>
      <c r="C287" s="13">
        <v>812409</v>
      </c>
      <c r="D287" s="13">
        <v>9137.2727272727298</v>
      </c>
      <c r="E287" s="975">
        <v>138991</v>
      </c>
    </row>
    <row r="288" spans="1:5">
      <c r="A288" s="974">
        <v>2000</v>
      </c>
      <c r="B288" s="13">
        <v>1091753.7272727273</v>
      </c>
      <c r="C288" s="13">
        <v>931777</v>
      </c>
      <c r="D288" s="13">
        <v>10247.727272727276</v>
      </c>
      <c r="E288" s="975">
        <v>149729</v>
      </c>
    </row>
    <row r="289" spans="1:5">
      <c r="A289" s="974">
        <v>2001</v>
      </c>
      <c r="B289" s="13">
        <v>1172463.1818181816</v>
      </c>
      <c r="C289" s="13">
        <v>1003341</v>
      </c>
      <c r="D289" s="13">
        <v>11358.181818181822</v>
      </c>
      <c r="E289" s="975">
        <v>157764</v>
      </c>
    </row>
    <row r="290" spans="1:5">
      <c r="A290" s="974">
        <v>2002</v>
      </c>
      <c r="B290" s="13">
        <v>1457784.6363636365</v>
      </c>
      <c r="C290" s="13">
        <v>1254191</v>
      </c>
      <c r="D290" s="13">
        <v>12468.636363636368</v>
      </c>
      <c r="E290" s="975">
        <v>191125</v>
      </c>
    </row>
    <row r="291" spans="1:5">
      <c r="A291" s="974">
        <v>2003</v>
      </c>
      <c r="B291" s="13">
        <v>1397495.0909090908</v>
      </c>
      <c r="C291" s="13">
        <v>1205743</v>
      </c>
      <c r="D291" s="13">
        <v>13579.090909090914</v>
      </c>
      <c r="E291" s="975">
        <v>178173</v>
      </c>
    </row>
    <row r="292" spans="1:5">
      <c r="A292" s="974">
        <v>2004</v>
      </c>
      <c r="B292" s="999">
        <v>1481355.5454545454</v>
      </c>
      <c r="C292" s="999">
        <v>1280699</v>
      </c>
      <c r="D292" s="999">
        <v>14689.54545454546</v>
      </c>
      <c r="E292" s="975">
        <v>185967</v>
      </c>
    </row>
    <row r="293" spans="1:5">
      <c r="A293" s="974">
        <v>2005</v>
      </c>
      <c r="B293" s="3">
        <v>1429327</v>
      </c>
      <c r="C293" s="3">
        <v>1255408</v>
      </c>
      <c r="D293" s="13">
        <v>15800</v>
      </c>
      <c r="E293" s="909">
        <v>158119</v>
      </c>
    </row>
    <row r="294" spans="1:5">
      <c r="A294" s="974">
        <v>2006</v>
      </c>
      <c r="B294" s="1000">
        <v>1414177</v>
      </c>
      <c r="C294" s="1000">
        <v>1229043</v>
      </c>
      <c r="D294" s="1000">
        <v>17642</v>
      </c>
      <c r="E294" s="1001">
        <v>167492</v>
      </c>
    </row>
    <row r="295" spans="1:5">
      <c r="A295" s="974">
        <v>2007</v>
      </c>
      <c r="B295" s="3">
        <v>1419120</v>
      </c>
      <c r="C295" s="3">
        <v>1231951</v>
      </c>
      <c r="D295" s="3">
        <v>19442</v>
      </c>
      <c r="E295" s="909">
        <v>167727</v>
      </c>
    </row>
    <row r="296" spans="1:5">
      <c r="A296" s="974">
        <v>2008</v>
      </c>
      <c r="B296" s="985">
        <v>1280721</v>
      </c>
      <c r="C296" s="4">
        <v>1102856</v>
      </c>
      <c r="D296" s="4">
        <v>21240</v>
      </c>
      <c r="E296" s="909">
        <v>156625</v>
      </c>
    </row>
    <row r="297" spans="1:5">
      <c r="A297" s="974">
        <v>2009</v>
      </c>
      <c r="B297" s="1002">
        <v>1667948</v>
      </c>
      <c r="C297" s="917">
        <v>1443121</v>
      </c>
      <c r="D297" s="917">
        <v>22000</v>
      </c>
      <c r="E297" s="918">
        <v>202827</v>
      </c>
    </row>
    <row r="298" spans="1:5">
      <c r="A298" s="1003" t="s">
        <v>464</v>
      </c>
      <c r="B298" s="1003"/>
      <c r="C298" s="1003"/>
      <c r="D298" s="1003"/>
      <c r="E298" s="1003"/>
    </row>
    <row r="299" spans="1:5">
      <c r="A299" s="974"/>
      <c r="B299" s="1004">
        <v>2027</v>
      </c>
      <c r="C299" s="1004">
        <v>2173</v>
      </c>
      <c r="D299" s="1004">
        <v>759</v>
      </c>
      <c r="E299" s="1004">
        <v>1541</v>
      </c>
    </row>
    <row r="300" spans="1:5">
      <c r="A300" s="1005" t="s">
        <v>425</v>
      </c>
      <c r="B300" s="31"/>
      <c r="C300" s="31"/>
      <c r="D300" s="31"/>
      <c r="E300" s="31"/>
    </row>
    <row r="301" spans="1:5">
      <c r="A301" s="1006" t="s">
        <v>458</v>
      </c>
      <c r="B301" s="31"/>
      <c r="C301" s="31"/>
      <c r="D301" s="31"/>
      <c r="E301" s="31"/>
    </row>
    <row r="302" spans="1:5">
      <c r="A302" s="1006" t="s">
        <v>465</v>
      </c>
      <c r="B302" s="31"/>
      <c r="C302" s="31"/>
      <c r="D302" s="31"/>
      <c r="E302" s="31"/>
    </row>
    <row r="303" spans="1:5">
      <c r="A303" s="1006" t="s">
        <v>466</v>
      </c>
      <c r="B303" s="31"/>
      <c r="C303" s="31"/>
      <c r="D303" s="31"/>
      <c r="E303" s="31"/>
    </row>
    <row r="304" spans="1:5">
      <c r="A304" s="1006" t="s">
        <v>467</v>
      </c>
      <c r="B304" s="31"/>
      <c r="C304" s="31"/>
      <c r="D304" s="31"/>
      <c r="E304" s="31"/>
    </row>
    <row r="305" spans="1:5">
      <c r="A305" s="1006" t="s">
        <v>468</v>
      </c>
      <c r="B305" s="31"/>
      <c r="C305" s="31"/>
      <c r="D305" s="31"/>
      <c r="E305" s="31"/>
    </row>
    <row r="306" spans="1:5">
      <c r="A306" s="1006" t="s">
        <v>469</v>
      </c>
      <c r="B306" s="31"/>
      <c r="C306" s="31"/>
      <c r="D306" s="31"/>
      <c r="E306" s="31"/>
    </row>
    <row r="307" spans="1:5">
      <c r="A307" s="1006" t="s">
        <v>470</v>
      </c>
      <c r="B307" s="31"/>
      <c r="C307" s="31"/>
      <c r="D307" s="31"/>
      <c r="E307" s="31"/>
    </row>
    <row r="308" spans="1:5">
      <c r="A308" s="9" t="s">
        <v>471</v>
      </c>
      <c r="B308" s="31"/>
      <c r="C308" s="31"/>
      <c r="D308" s="31"/>
      <c r="E308" s="31"/>
    </row>
    <row r="309" spans="1:5">
      <c r="A309" s="1007" t="s">
        <v>122</v>
      </c>
      <c r="B309" s="1008"/>
      <c r="C309" s="1008"/>
      <c r="D309" s="1008"/>
      <c r="E309" s="1009"/>
    </row>
    <row r="310" spans="1:5">
      <c r="A310" s="77" t="s">
        <v>472</v>
      </c>
      <c r="B310" s="1010"/>
      <c r="C310" s="1010"/>
      <c r="D310" s="1010"/>
      <c r="E310" s="1011"/>
    </row>
    <row r="311" spans="1:5">
      <c r="A311" s="77" t="s">
        <v>473</v>
      </c>
      <c r="B311" s="1010"/>
      <c r="C311" s="1010"/>
      <c r="D311" s="1010"/>
      <c r="E311" s="1011"/>
    </row>
    <row r="312" spans="1:5">
      <c r="A312" s="1012" t="s">
        <v>474</v>
      </c>
      <c r="B312" s="1012"/>
      <c r="C312" s="1012"/>
      <c r="D312" s="1012"/>
      <c r="E312" s="1006"/>
    </row>
    <row r="314" spans="1:5">
      <c r="A314" s="992" t="s">
        <v>475</v>
      </c>
      <c r="B314" s="12"/>
      <c r="C314" s="992"/>
      <c r="D314" s="12"/>
      <c r="E314" s="992"/>
    </row>
    <row r="315" spans="1:5" ht="30">
      <c r="A315" s="927" t="s">
        <v>0</v>
      </c>
      <c r="B315" s="972" t="s">
        <v>1</v>
      </c>
      <c r="C315" s="972" t="s">
        <v>454</v>
      </c>
      <c r="D315" s="993" t="s">
        <v>455</v>
      </c>
      <c r="E315" s="972" t="s">
        <v>456</v>
      </c>
    </row>
    <row r="316" spans="1:5">
      <c r="A316" s="974">
        <v>1978</v>
      </c>
      <c r="B316" s="13">
        <v>53776</v>
      </c>
      <c r="C316" s="13">
        <v>31689</v>
      </c>
      <c r="D316" s="13">
        <v>955</v>
      </c>
      <c r="E316" s="975">
        <v>21132</v>
      </c>
    </row>
    <row r="317" spans="1:5">
      <c r="A317" s="974">
        <v>1979</v>
      </c>
      <c r="B317" s="13">
        <v>106261</v>
      </c>
      <c r="C317" s="13">
        <v>76334</v>
      </c>
      <c r="D317" s="13">
        <v>2339</v>
      </c>
      <c r="E317" s="975">
        <v>27588</v>
      </c>
    </row>
    <row r="318" spans="1:5">
      <c r="A318" s="974">
        <v>1980</v>
      </c>
      <c r="B318" s="13">
        <v>193148</v>
      </c>
      <c r="C318" s="13">
        <v>135634</v>
      </c>
      <c r="D318" s="13">
        <v>2643</v>
      </c>
      <c r="E318" s="975">
        <v>54871</v>
      </c>
    </row>
    <row r="319" spans="1:5">
      <c r="A319" s="974">
        <v>1981</v>
      </c>
      <c r="B319" s="13">
        <v>107469</v>
      </c>
      <c r="C319" s="13">
        <v>54128</v>
      </c>
      <c r="D319" s="13">
        <v>1952</v>
      </c>
      <c r="E319" s="975">
        <v>51389</v>
      </c>
    </row>
    <row r="320" spans="1:5">
      <c r="A320" s="974">
        <v>1982</v>
      </c>
      <c r="B320" s="13">
        <v>57300</v>
      </c>
      <c r="C320" s="13">
        <v>19611</v>
      </c>
      <c r="D320" s="13">
        <v>1982</v>
      </c>
      <c r="E320" s="975">
        <v>33707</v>
      </c>
    </row>
    <row r="321" spans="1:5">
      <c r="A321" s="974">
        <v>1983</v>
      </c>
      <c r="B321" s="13">
        <v>63444</v>
      </c>
      <c r="C321" s="13">
        <v>24119</v>
      </c>
      <c r="D321" s="13">
        <v>1770</v>
      </c>
      <c r="E321" s="975">
        <v>37555</v>
      </c>
    </row>
    <row r="322" spans="1:5">
      <c r="A322" s="974">
        <v>1984</v>
      </c>
      <c r="B322" s="13">
        <v>71271</v>
      </c>
      <c r="C322" s="13">
        <v>29000</v>
      </c>
      <c r="D322" s="13">
        <v>1951</v>
      </c>
      <c r="E322" s="975">
        <v>40320</v>
      </c>
    </row>
    <row r="323" spans="1:5">
      <c r="A323" s="974">
        <v>1985</v>
      </c>
      <c r="B323" s="13">
        <v>85660.083333333372</v>
      </c>
      <c r="C323" s="13">
        <v>36565.333333333343</v>
      </c>
      <c r="D323" s="13">
        <v>2162.75</v>
      </c>
      <c r="E323" s="975">
        <v>46932</v>
      </c>
    </row>
    <row r="324" spans="1:5">
      <c r="A324" s="974">
        <v>1986</v>
      </c>
      <c r="B324" s="13">
        <v>87079.666666666686</v>
      </c>
      <c r="C324" s="13">
        <v>36994.666666666686</v>
      </c>
      <c r="D324" s="13">
        <v>2391</v>
      </c>
      <c r="E324" s="975">
        <v>47694</v>
      </c>
    </row>
    <row r="325" spans="1:5">
      <c r="A325" s="974">
        <v>1987</v>
      </c>
      <c r="B325" s="13">
        <v>96449.25</v>
      </c>
      <c r="C325" s="13">
        <v>44480</v>
      </c>
      <c r="D325" s="13">
        <v>2642.25</v>
      </c>
      <c r="E325" s="975">
        <v>49327</v>
      </c>
    </row>
    <row r="326" spans="1:5">
      <c r="A326" s="974">
        <v>1988</v>
      </c>
      <c r="B326" s="13">
        <v>107399.5</v>
      </c>
      <c r="C326" s="13">
        <v>51141</v>
      </c>
      <c r="D326" s="13">
        <v>2918.5</v>
      </c>
      <c r="E326" s="975">
        <v>53340</v>
      </c>
    </row>
    <row r="327" spans="1:5">
      <c r="A327" s="974">
        <v>1989</v>
      </c>
      <c r="B327" s="13">
        <v>123397.75</v>
      </c>
      <c r="C327" s="13">
        <v>62498</v>
      </c>
      <c r="D327" s="13">
        <v>3222.75</v>
      </c>
      <c r="E327" s="975">
        <v>57677</v>
      </c>
    </row>
    <row r="328" spans="1:5">
      <c r="A328" s="974">
        <v>1990</v>
      </c>
      <c r="B328" s="13">
        <v>138317</v>
      </c>
      <c r="C328" s="13">
        <v>75544</v>
      </c>
      <c r="D328" s="13">
        <v>3555</v>
      </c>
      <c r="E328" s="975">
        <v>59218</v>
      </c>
    </row>
    <row r="329" spans="1:5">
      <c r="A329" s="974">
        <v>1991</v>
      </c>
      <c r="B329" s="13">
        <v>138680.25</v>
      </c>
      <c r="C329" s="13">
        <v>75544</v>
      </c>
      <c r="D329" s="13">
        <v>3918.25</v>
      </c>
      <c r="E329" s="975">
        <v>59218</v>
      </c>
    </row>
    <row r="330" spans="1:5">
      <c r="A330" s="974">
        <v>1992</v>
      </c>
      <c r="B330" s="13">
        <v>163968.5</v>
      </c>
      <c r="C330" s="13">
        <v>93453</v>
      </c>
      <c r="D330" s="13">
        <v>4314.5</v>
      </c>
      <c r="E330" s="975">
        <v>66201</v>
      </c>
    </row>
    <row r="331" spans="1:5">
      <c r="A331" s="974">
        <v>1993</v>
      </c>
      <c r="B331" s="13">
        <v>192674.75</v>
      </c>
      <c r="C331" s="13">
        <v>107845</v>
      </c>
      <c r="D331" s="13">
        <v>4745.75</v>
      </c>
      <c r="E331" s="975">
        <v>80084</v>
      </c>
    </row>
    <row r="332" spans="1:5">
      <c r="A332" s="974">
        <v>1994</v>
      </c>
      <c r="B332" s="13">
        <v>228752</v>
      </c>
      <c r="C332" s="13">
        <v>152757</v>
      </c>
      <c r="D332" s="13">
        <v>5214</v>
      </c>
      <c r="E332" s="975">
        <v>70781</v>
      </c>
    </row>
    <row r="333" spans="1:5">
      <c r="A333" s="974">
        <v>1995</v>
      </c>
      <c r="B333" s="13">
        <v>215857.54545454541</v>
      </c>
      <c r="C333" s="13">
        <v>130948</v>
      </c>
      <c r="D333" s="13">
        <v>4719.545454545454</v>
      </c>
      <c r="E333" s="975">
        <v>80190</v>
      </c>
    </row>
    <row r="334" spans="1:5">
      <c r="A334" s="974">
        <v>1996</v>
      </c>
      <c r="B334" s="13">
        <v>228368.09090909094</v>
      </c>
      <c r="C334" s="13">
        <v>141097</v>
      </c>
      <c r="D334" s="13">
        <v>4268.0909090909081</v>
      </c>
      <c r="E334" s="975">
        <v>83003</v>
      </c>
    </row>
    <row r="335" spans="1:5">
      <c r="A335" s="974">
        <v>1997</v>
      </c>
      <c r="B335" s="13">
        <v>222752.63636363635</v>
      </c>
      <c r="C335" s="13">
        <v>136964</v>
      </c>
      <c r="D335" s="13">
        <v>3862.6363636363621</v>
      </c>
      <c r="E335" s="975">
        <v>81926</v>
      </c>
    </row>
    <row r="336" spans="1:5">
      <c r="A336" s="974">
        <v>1998</v>
      </c>
      <c r="B336" s="13">
        <v>260631.18181818177</v>
      </c>
      <c r="C336" s="13">
        <v>168552</v>
      </c>
      <c r="D336" s="13">
        <v>3507.1818181818162</v>
      </c>
      <c r="E336" s="975">
        <v>88572</v>
      </c>
    </row>
    <row r="337" spans="1:5">
      <c r="A337" s="974">
        <v>1999</v>
      </c>
      <c r="B337" s="13">
        <v>260328.72727272729</v>
      </c>
      <c r="C337" s="13">
        <v>168552</v>
      </c>
      <c r="D337" s="13">
        <v>3204.7272727272702</v>
      </c>
      <c r="E337" s="975">
        <v>88572</v>
      </c>
    </row>
    <row r="338" spans="1:5">
      <c r="A338" s="974">
        <v>2000</v>
      </c>
      <c r="B338" s="13">
        <v>290173.27272727271</v>
      </c>
      <c r="C338" s="13">
        <v>195797</v>
      </c>
      <c r="D338" s="13">
        <v>2824.2727272727243</v>
      </c>
      <c r="E338" s="975">
        <v>91552</v>
      </c>
    </row>
    <row r="339" spans="1:5">
      <c r="A339" s="974">
        <v>2001</v>
      </c>
      <c r="B339" s="13">
        <v>289844.81818181835</v>
      </c>
      <c r="C339" s="13">
        <v>195797</v>
      </c>
      <c r="D339" s="13">
        <v>2495.8181818181783</v>
      </c>
      <c r="E339" s="975">
        <v>91552</v>
      </c>
    </row>
    <row r="340" spans="1:5">
      <c r="A340" s="974">
        <v>2002</v>
      </c>
      <c r="B340" s="13">
        <v>294734.36363636353</v>
      </c>
      <c r="C340" s="13">
        <v>200099</v>
      </c>
      <c r="D340" s="13">
        <v>2155.3636363636324</v>
      </c>
      <c r="E340" s="975">
        <v>92480</v>
      </c>
    </row>
    <row r="341" spans="1:5">
      <c r="A341" s="974">
        <v>2003</v>
      </c>
      <c r="B341" s="13">
        <v>289220.90909090918</v>
      </c>
      <c r="C341" s="13">
        <v>196221</v>
      </c>
      <c r="D341" s="13">
        <v>1812.9090909090864</v>
      </c>
      <c r="E341" s="975">
        <v>91187</v>
      </c>
    </row>
    <row r="342" spans="1:5">
      <c r="A342" s="974">
        <v>2004</v>
      </c>
      <c r="B342" s="13">
        <v>402308.95454545459</v>
      </c>
      <c r="C342" s="13">
        <v>302142</v>
      </c>
      <c r="D342" s="13">
        <v>8321.4545454545405</v>
      </c>
      <c r="E342" s="975">
        <v>91845.5</v>
      </c>
    </row>
    <row r="343" spans="1:5">
      <c r="A343" s="974">
        <v>2005</v>
      </c>
      <c r="B343" s="13">
        <v>649281</v>
      </c>
      <c r="C343" s="13">
        <v>506305</v>
      </c>
      <c r="D343" s="13">
        <v>14830</v>
      </c>
      <c r="E343" s="975">
        <v>128146</v>
      </c>
    </row>
    <row r="344" spans="1:5">
      <c r="A344" s="974">
        <v>2006</v>
      </c>
      <c r="B344" s="13">
        <v>801375</v>
      </c>
      <c r="C344" s="13">
        <v>647011</v>
      </c>
      <c r="D344" s="13">
        <v>15788</v>
      </c>
      <c r="E344" s="975">
        <v>138576</v>
      </c>
    </row>
    <row r="345" spans="1:5">
      <c r="A345" s="974">
        <v>2007</v>
      </c>
      <c r="B345" s="13">
        <v>1100721</v>
      </c>
      <c r="C345" s="13">
        <v>895653</v>
      </c>
      <c r="D345" s="13">
        <v>19458</v>
      </c>
      <c r="E345" s="975">
        <v>185610</v>
      </c>
    </row>
    <row r="346" spans="1:5">
      <c r="A346" s="974">
        <v>2008</v>
      </c>
      <c r="B346" s="13">
        <v>1097056</v>
      </c>
      <c r="C346" s="13">
        <v>895424</v>
      </c>
      <c r="D346" s="13">
        <v>21356</v>
      </c>
      <c r="E346" s="975">
        <v>180276</v>
      </c>
    </row>
    <row r="347" spans="1:5">
      <c r="A347" s="974">
        <v>2009</v>
      </c>
      <c r="B347" s="13">
        <v>1058723</v>
      </c>
      <c r="C347" s="13">
        <v>862482</v>
      </c>
      <c r="D347" s="13">
        <v>20992</v>
      </c>
      <c r="E347" s="975">
        <v>175249</v>
      </c>
    </row>
    <row r="348" spans="1:5">
      <c r="A348" s="1003" t="s">
        <v>464</v>
      </c>
      <c r="B348" s="1003" t="s">
        <v>476</v>
      </c>
      <c r="C348" s="1003"/>
      <c r="D348" s="1003"/>
      <c r="E348" s="1003"/>
    </row>
    <row r="349" spans="1:5">
      <c r="A349" s="974"/>
      <c r="B349" s="1004">
        <v>1869</v>
      </c>
      <c r="C349" s="1004">
        <v>2622</v>
      </c>
      <c r="D349" s="1004">
        <v>2098</v>
      </c>
      <c r="E349" s="1004">
        <v>729</v>
      </c>
    </row>
    <row r="350" spans="1:5">
      <c r="A350" s="1005" t="s">
        <v>477</v>
      </c>
    </row>
    <row r="351" spans="1:5">
      <c r="A351" s="1006" t="s">
        <v>458</v>
      </c>
    </row>
    <row r="352" spans="1:5">
      <c r="A352" s="1013" t="s">
        <v>478</v>
      </c>
      <c r="B352" s="1013"/>
      <c r="C352" s="1013"/>
      <c r="D352" s="1013"/>
      <c r="E352" s="1013"/>
    </row>
    <row r="354" spans="1:3">
      <c r="A354" s="5" t="s">
        <v>479</v>
      </c>
    </row>
    <row r="355" spans="1:3">
      <c r="A355" s="7" t="s">
        <v>480</v>
      </c>
    </row>
    <row r="356" spans="1:3">
      <c r="A356" s="974" t="s">
        <v>0</v>
      </c>
      <c r="B356" s="973" t="s">
        <v>481</v>
      </c>
      <c r="C356" s="973" t="s">
        <v>482</v>
      </c>
    </row>
    <row r="357" spans="1:3">
      <c r="A357" s="974">
        <v>1975</v>
      </c>
      <c r="B357" s="1014">
        <v>3378</v>
      </c>
      <c r="C357" s="1015">
        <v>21.957000000000001</v>
      </c>
    </row>
    <row r="358" spans="1:3">
      <c r="A358" s="974">
        <v>1976</v>
      </c>
      <c r="B358" s="1014">
        <v>4053</v>
      </c>
      <c r="C358" s="1016">
        <v>33.066000000000003</v>
      </c>
    </row>
    <row r="359" spans="1:3">
      <c r="A359" s="974">
        <v>1977</v>
      </c>
      <c r="B359" s="1014">
        <v>4864</v>
      </c>
      <c r="C359" s="1016">
        <v>43.8</v>
      </c>
    </row>
    <row r="360" spans="1:3">
      <c r="A360" s="974">
        <v>1978</v>
      </c>
      <c r="B360" s="1014">
        <v>5837</v>
      </c>
      <c r="C360" s="1016">
        <v>55.5</v>
      </c>
    </row>
    <row r="361" spans="1:3">
      <c r="A361" s="974">
        <v>1979</v>
      </c>
      <c r="B361" s="1014">
        <v>6421</v>
      </c>
      <c r="C361" s="1016">
        <v>64.2</v>
      </c>
    </row>
    <row r="362" spans="1:3">
      <c r="A362" s="974">
        <v>1980</v>
      </c>
      <c r="B362" s="1014">
        <v>7064</v>
      </c>
      <c r="C362" s="1016">
        <v>77.7</v>
      </c>
    </row>
    <row r="363" spans="1:3">
      <c r="A363" s="974">
        <v>1981</v>
      </c>
      <c r="B363" s="1014">
        <v>7771</v>
      </c>
      <c r="C363" s="1016">
        <v>97.1</v>
      </c>
    </row>
    <row r="364" spans="1:3">
      <c r="A364" s="974">
        <v>1982</v>
      </c>
      <c r="B364" s="1014">
        <v>7322.3801700000004</v>
      </c>
      <c r="C364" s="1016">
        <v>77.600107469279976</v>
      </c>
    </row>
    <row r="365" spans="1:3">
      <c r="A365" s="974">
        <v>1983</v>
      </c>
      <c r="B365" s="1014">
        <v>6899.6591627859007</v>
      </c>
      <c r="C365" s="1016">
        <v>73.120253265078446</v>
      </c>
    </row>
    <row r="366" spans="1:3">
      <c r="A366" s="974">
        <v>1984</v>
      </c>
      <c r="B366" s="1014">
        <v>6501.341839318271</v>
      </c>
      <c r="C366" s="1016">
        <v>68.899021044085472</v>
      </c>
    </row>
    <row r="367" spans="1:3">
      <c r="A367" s="974">
        <v>1985</v>
      </c>
      <c r="B367" s="1014">
        <v>6126.019374934428</v>
      </c>
      <c r="C367" s="1016">
        <v>64.921480559210423</v>
      </c>
    </row>
    <row r="368" spans="1:3">
      <c r="A368" s="974">
        <v>1986</v>
      </c>
      <c r="B368" s="1014">
        <v>5772.3642764194637</v>
      </c>
      <c r="C368" s="1016">
        <v>61.173563486527208</v>
      </c>
    </row>
    <row r="369" spans="1:3">
      <c r="A369" s="974">
        <v>1987</v>
      </c>
      <c r="B369" s="1014">
        <v>5439.1256867417687</v>
      </c>
      <c r="C369" s="1016">
        <v>57.642013666449998</v>
      </c>
    </row>
    <row r="370" spans="1:3">
      <c r="A370" s="974">
        <v>1988</v>
      </c>
      <c r="B370" s="1014">
        <v>5125.1249608461667</v>
      </c>
      <c r="C370" s="1016">
        <v>54.314340217485842</v>
      </c>
    </row>
    <row r="371" spans="1:3">
      <c r="A371" s="974">
        <v>1989</v>
      </c>
      <c r="B371" s="1014">
        <v>4182</v>
      </c>
      <c r="C371" s="1016">
        <v>36.279493175074187</v>
      </c>
    </row>
    <row r="372" spans="1:3">
      <c r="A372" s="974">
        <v>1990</v>
      </c>
      <c r="B372" s="1014">
        <v>5339</v>
      </c>
      <c r="C372" s="1016">
        <v>46.316646117102124</v>
      </c>
    </row>
    <row r="373" spans="1:3">
      <c r="A373" s="974">
        <v>1991</v>
      </c>
      <c r="B373" s="1014">
        <v>6733</v>
      </c>
      <c r="C373" s="1016">
        <v>46.70498703572752</v>
      </c>
    </row>
    <row r="374" spans="1:3">
      <c r="A374" s="974">
        <v>1992</v>
      </c>
      <c r="B374" s="1014">
        <v>5953</v>
      </c>
      <c r="C374" s="1016">
        <v>41.294339495571947</v>
      </c>
    </row>
    <row r="375" spans="1:3">
      <c r="A375" s="974">
        <v>1993</v>
      </c>
      <c r="B375" s="1014">
        <v>5950.9997919999996</v>
      </c>
      <c r="C375" s="1016">
        <v>41.280464597501435</v>
      </c>
    </row>
    <row r="376" spans="1:3">
      <c r="A376" s="974">
        <v>1994</v>
      </c>
      <c r="B376" s="1014">
        <v>5949.0002560698877</v>
      </c>
      <c r="C376" s="1016">
        <v>41.26659436139667</v>
      </c>
    </row>
    <row r="377" spans="1:3">
      <c r="A377" s="974">
        <v>1995</v>
      </c>
      <c r="B377" s="1014">
        <v>5947.0013919838484</v>
      </c>
      <c r="C377" s="1016">
        <v>41.252728785691247</v>
      </c>
    </row>
    <row r="378" spans="1:3">
      <c r="A378" s="974">
        <v>1996</v>
      </c>
      <c r="B378" s="1014">
        <v>5945.0031995161416</v>
      </c>
      <c r="C378" s="1016">
        <v>41.238867868819248</v>
      </c>
    </row>
    <row r="379" spans="1:3">
      <c r="A379" s="974">
        <v>1997</v>
      </c>
      <c r="B379" s="1014">
        <v>5943.0056784411045</v>
      </c>
      <c r="C379" s="1016">
        <v>41.225011609215329</v>
      </c>
    </row>
    <row r="380" spans="1:3">
      <c r="A380" s="974">
        <v>1998</v>
      </c>
      <c r="B380" s="1014">
        <v>5941.0088285331485</v>
      </c>
      <c r="C380" s="1016">
        <v>41.211160005314639</v>
      </c>
    </row>
    <row r="381" spans="1:3">
      <c r="A381" s="974">
        <v>1999</v>
      </c>
      <c r="B381" s="1014">
        <v>5939.012649566761</v>
      </c>
      <c r="C381" s="1016">
        <v>41.197313055552847</v>
      </c>
    </row>
    <row r="382" spans="1:3">
      <c r="A382" s="974">
        <v>2000</v>
      </c>
      <c r="B382" s="1014">
        <v>5937.0171413165099</v>
      </c>
      <c r="C382" s="1016">
        <v>41.183470758366177</v>
      </c>
    </row>
    <row r="383" spans="1:3">
      <c r="A383" s="974">
        <v>2001</v>
      </c>
      <c r="B383" s="1014">
        <v>5813</v>
      </c>
      <c r="C383" s="1016">
        <v>35.200000000000003</v>
      </c>
    </row>
    <row r="384" spans="1:3">
      <c r="A384" s="974">
        <v>2002</v>
      </c>
      <c r="B384" s="1014">
        <v>8184</v>
      </c>
      <c r="C384" s="1016">
        <v>47.5</v>
      </c>
    </row>
    <row r="385" spans="1:4">
      <c r="A385" s="974">
        <v>2003</v>
      </c>
      <c r="B385" s="1014">
        <v>9042</v>
      </c>
      <c r="C385" s="1016">
        <v>74.400000000000006</v>
      </c>
    </row>
    <row r="386" spans="1:4">
      <c r="A386" s="974">
        <v>2004</v>
      </c>
      <c r="B386" s="1017">
        <v>6658</v>
      </c>
      <c r="C386" s="1016">
        <v>48.9</v>
      </c>
    </row>
    <row r="387" spans="1:4">
      <c r="A387" s="974">
        <v>2005</v>
      </c>
      <c r="B387" s="1014">
        <v>6490</v>
      </c>
      <c r="C387" s="1016">
        <v>48.95</v>
      </c>
    </row>
    <row r="388" spans="1:4">
      <c r="A388" s="974">
        <v>2006</v>
      </c>
      <c r="B388" s="1017">
        <v>5830</v>
      </c>
      <c r="C388" s="1016">
        <v>60.695999999999998</v>
      </c>
    </row>
    <row r="389" spans="1:4">
      <c r="A389" s="974">
        <v>2007</v>
      </c>
      <c r="B389" s="1014">
        <v>5337</v>
      </c>
      <c r="C389" s="1016">
        <v>63.213000000000001</v>
      </c>
    </row>
    <row r="390" spans="1:4">
      <c r="A390" s="974">
        <v>2008</v>
      </c>
      <c r="B390" s="1018">
        <v>5363</v>
      </c>
      <c r="C390" s="1019">
        <v>74.599999999999994</v>
      </c>
    </row>
    <row r="391" spans="1:4">
      <c r="A391" s="974">
        <v>2009</v>
      </c>
      <c r="B391" s="1018">
        <v>5977</v>
      </c>
      <c r="C391" s="1019">
        <v>104.8</v>
      </c>
    </row>
    <row r="392" spans="1:4">
      <c r="A392" s="974">
        <v>2010</v>
      </c>
      <c r="B392" s="1020">
        <v>6333</v>
      </c>
      <c r="C392" s="1021">
        <v>124.4</v>
      </c>
    </row>
    <row r="393" spans="1:4">
      <c r="A393" s="1003" t="s">
        <v>93</v>
      </c>
      <c r="B393" s="1003"/>
      <c r="C393" s="1003"/>
    </row>
    <row r="394" spans="1:4">
      <c r="A394" s="974"/>
      <c r="B394" s="1022">
        <v>87</v>
      </c>
      <c r="C394" s="1022">
        <v>466</v>
      </c>
    </row>
    <row r="395" spans="1:4">
      <c r="A395" s="990" t="s">
        <v>100</v>
      </c>
      <c r="B395" s="31"/>
      <c r="C395" s="31"/>
      <c r="D395" s="31"/>
    </row>
    <row r="396" spans="1:4">
      <c r="A396" s="31" t="s">
        <v>483</v>
      </c>
      <c r="B396" s="31"/>
      <c r="C396" s="31"/>
      <c r="D396" s="31"/>
    </row>
    <row r="397" spans="1:4">
      <c r="A397" s="31" t="s">
        <v>484</v>
      </c>
      <c r="B397" s="31"/>
      <c r="C397" s="31"/>
      <c r="D397" s="31"/>
    </row>
    <row r="398" spans="1:4">
      <c r="A398" s="31" t="s">
        <v>485</v>
      </c>
      <c r="B398" s="31"/>
      <c r="C398" s="31"/>
      <c r="D398" s="31"/>
    </row>
    <row r="399" spans="1:4">
      <c r="A399" s="31" t="s">
        <v>486</v>
      </c>
      <c r="B399" s="31"/>
      <c r="C399" s="31"/>
      <c r="D399" s="31"/>
    </row>
    <row r="400" spans="1:4">
      <c r="A400" s="31" t="s">
        <v>487</v>
      </c>
      <c r="B400" s="31"/>
      <c r="C400" s="31"/>
      <c r="D400" s="31"/>
    </row>
    <row r="401" spans="1:8">
      <c r="A401" s="990" t="s">
        <v>123</v>
      </c>
      <c r="B401" s="31"/>
      <c r="C401" s="31"/>
      <c r="D401" s="31"/>
    </row>
    <row r="402" spans="1:8">
      <c r="A402" s="31" t="s">
        <v>488</v>
      </c>
      <c r="B402" s="31"/>
      <c r="C402" s="31"/>
      <c r="D402" s="31"/>
    </row>
    <row r="403" spans="1:8">
      <c r="A403" s="31" t="s">
        <v>489</v>
      </c>
      <c r="B403" s="31"/>
      <c r="C403" s="31"/>
      <c r="D403" s="31"/>
    </row>
    <row r="405" spans="1:8">
      <c r="A405" s="1023" t="s">
        <v>490</v>
      </c>
      <c r="B405" s="1024"/>
      <c r="C405" s="1024"/>
      <c r="D405" s="1024"/>
      <c r="E405" s="1024"/>
      <c r="F405" s="1024"/>
      <c r="G405" s="1024"/>
      <c r="H405" s="1025"/>
    </row>
    <row r="406" spans="1:8" ht="45">
      <c r="A406" s="1026" t="s">
        <v>0</v>
      </c>
      <c r="B406" s="1027" t="s">
        <v>491</v>
      </c>
      <c r="C406" s="1027" t="s">
        <v>492</v>
      </c>
      <c r="D406" s="1028"/>
      <c r="E406" s="1025"/>
      <c r="F406" s="1025"/>
      <c r="G406" s="1025"/>
      <c r="H406" s="1025"/>
    </row>
    <row r="407" spans="1:8">
      <c r="A407" s="974">
        <v>1986</v>
      </c>
      <c r="B407" s="1029">
        <v>968</v>
      </c>
      <c r="C407" s="1030">
        <v>3220</v>
      </c>
      <c r="D407" s="1031"/>
      <c r="E407" s="1025"/>
      <c r="F407" s="1025"/>
      <c r="G407" s="1025"/>
      <c r="H407" s="1025"/>
    </row>
    <row r="408" spans="1:8">
      <c r="A408" s="974">
        <v>1987</v>
      </c>
      <c r="B408" s="1032">
        <v>968</v>
      </c>
      <c r="C408" s="1033">
        <v>3220</v>
      </c>
      <c r="D408" s="1031"/>
      <c r="E408" s="1025"/>
      <c r="F408" s="1025"/>
      <c r="G408" s="1025"/>
      <c r="H408" s="1025"/>
    </row>
    <row r="409" spans="1:8">
      <c r="A409" s="974">
        <v>1988</v>
      </c>
      <c r="B409" s="1032">
        <v>910</v>
      </c>
      <c r="C409" s="1033">
        <v>3027</v>
      </c>
      <c r="D409" s="1031"/>
      <c r="E409" s="1025"/>
      <c r="F409" s="1025"/>
      <c r="G409" s="1025"/>
      <c r="H409" s="1025"/>
    </row>
    <row r="410" spans="1:8">
      <c r="A410" s="974">
        <v>1989</v>
      </c>
      <c r="B410" s="1032">
        <v>910</v>
      </c>
      <c r="C410" s="1033">
        <v>3027</v>
      </c>
      <c r="D410" s="1031"/>
      <c r="E410" s="1025"/>
      <c r="F410" s="1025"/>
      <c r="G410" s="1025"/>
      <c r="H410" s="1025"/>
    </row>
    <row r="411" spans="1:8">
      <c r="A411" s="974">
        <v>1990</v>
      </c>
      <c r="B411" s="1032">
        <v>976</v>
      </c>
      <c r="C411" s="1033">
        <v>3246</v>
      </c>
      <c r="D411" s="1031"/>
      <c r="E411" s="1025"/>
      <c r="F411" s="1025"/>
      <c r="G411" s="1025"/>
      <c r="H411" s="1025"/>
    </row>
    <row r="412" spans="1:8">
      <c r="A412" s="974">
        <v>1991</v>
      </c>
      <c r="B412" s="1032">
        <v>976</v>
      </c>
      <c r="C412" s="1033">
        <v>3246</v>
      </c>
      <c r="D412" s="1031"/>
      <c r="E412" s="1025"/>
      <c r="F412" s="1025"/>
      <c r="G412" s="1025"/>
      <c r="H412" s="1025"/>
    </row>
    <row r="413" spans="1:8">
      <c r="A413" s="974">
        <v>1992</v>
      </c>
      <c r="B413" s="1032">
        <v>976</v>
      </c>
      <c r="C413" s="1033">
        <v>3242</v>
      </c>
      <c r="D413" s="1025"/>
      <c r="E413" s="1025"/>
      <c r="F413" s="1025"/>
      <c r="G413" s="1025"/>
      <c r="H413" s="1025"/>
    </row>
    <row r="414" spans="1:8">
      <c r="A414" s="974">
        <v>1993</v>
      </c>
      <c r="B414" s="1032">
        <v>1074</v>
      </c>
      <c r="C414" s="1033">
        <v>3566</v>
      </c>
      <c r="D414" s="1025"/>
      <c r="E414" s="1025"/>
      <c r="F414" s="1025"/>
      <c r="G414" s="1025"/>
      <c r="H414" s="1025"/>
    </row>
    <row r="415" spans="1:8">
      <c r="A415" s="974">
        <v>1994</v>
      </c>
      <c r="B415" s="1032">
        <v>1178</v>
      </c>
      <c r="C415" s="1033">
        <v>3922</v>
      </c>
      <c r="D415" s="1025"/>
      <c r="E415" s="1025"/>
      <c r="F415" s="1025"/>
      <c r="G415" s="1025"/>
      <c r="H415" s="1025"/>
    </row>
    <row r="416" spans="1:8">
      <c r="A416" s="974">
        <v>1995</v>
      </c>
      <c r="B416" s="1032">
        <v>1178</v>
      </c>
      <c r="C416" s="1033">
        <v>3922</v>
      </c>
      <c r="D416" s="1025"/>
      <c r="E416" s="1025"/>
      <c r="F416" s="1025"/>
      <c r="G416" s="1025"/>
      <c r="H416" s="1025"/>
    </row>
    <row r="417" spans="1:8">
      <c r="A417" s="974">
        <v>1996</v>
      </c>
      <c r="B417" s="1032">
        <v>1178</v>
      </c>
      <c r="C417" s="1033">
        <v>3922</v>
      </c>
      <c r="D417" s="1025"/>
      <c r="E417" s="1025"/>
      <c r="F417" s="1025"/>
      <c r="G417" s="1025"/>
      <c r="H417" s="1025"/>
    </row>
    <row r="418" spans="1:8">
      <c r="A418" s="974">
        <v>1997</v>
      </c>
      <c r="B418" s="1032">
        <v>1396</v>
      </c>
      <c r="C418" s="1033">
        <v>4689</v>
      </c>
      <c r="D418" s="1031"/>
      <c r="E418" s="1025"/>
      <c r="F418" s="1025"/>
      <c r="G418" s="1025"/>
      <c r="H418" s="1025"/>
    </row>
    <row r="419" spans="1:8">
      <c r="A419" s="974">
        <v>1998</v>
      </c>
      <c r="B419" s="1032">
        <v>1783</v>
      </c>
      <c r="C419" s="1033">
        <v>5988</v>
      </c>
      <c r="D419" s="1031"/>
      <c r="E419" s="1025"/>
      <c r="F419" s="1025"/>
      <c r="G419" s="1025"/>
      <c r="H419" s="1025"/>
    </row>
    <row r="420" spans="1:8">
      <c r="A420" s="974">
        <v>1999</v>
      </c>
      <c r="B420" s="1032">
        <v>1783</v>
      </c>
      <c r="C420" s="1033">
        <v>5988</v>
      </c>
      <c r="D420" s="1031"/>
      <c r="E420" s="1025"/>
      <c r="F420" s="1025"/>
      <c r="G420" s="1025"/>
      <c r="H420" s="1025"/>
    </row>
    <row r="421" spans="1:8">
      <c r="A421" s="974">
        <v>2000</v>
      </c>
      <c r="B421" s="1032">
        <v>856</v>
      </c>
      <c r="C421" s="1033">
        <v>2875</v>
      </c>
      <c r="D421" s="1031"/>
      <c r="E421" s="1025"/>
      <c r="F421" s="1025"/>
      <c r="G421" s="1025"/>
      <c r="H421" s="1025"/>
    </row>
    <row r="422" spans="1:8">
      <c r="A422" s="974">
        <v>2001</v>
      </c>
      <c r="B422" s="1032">
        <v>903</v>
      </c>
      <c r="C422" s="1033">
        <v>3033</v>
      </c>
      <c r="D422" s="1031"/>
      <c r="E422" s="1025"/>
      <c r="F422" s="1025"/>
      <c r="G422" s="1025"/>
      <c r="H422" s="1025"/>
    </row>
    <row r="423" spans="1:8">
      <c r="A423" s="974">
        <v>2002</v>
      </c>
      <c r="B423" s="1032">
        <v>979</v>
      </c>
      <c r="C423" s="1033">
        <v>3288</v>
      </c>
      <c r="D423" s="1031"/>
      <c r="E423" s="1034"/>
      <c r="F423" s="1025"/>
      <c r="G423" s="1025"/>
      <c r="H423" s="1025"/>
    </row>
    <row r="424" spans="1:8">
      <c r="A424" s="974">
        <v>2003</v>
      </c>
      <c r="B424" s="1032">
        <v>907</v>
      </c>
      <c r="C424" s="1033">
        <v>3046</v>
      </c>
      <c r="D424" s="1031"/>
      <c r="E424" s="1034"/>
      <c r="F424" s="1025"/>
      <c r="G424" s="1025"/>
      <c r="H424" s="1025"/>
    </row>
    <row r="425" spans="1:8">
      <c r="A425" s="974">
        <v>2004</v>
      </c>
      <c r="B425" s="1032">
        <v>1100</v>
      </c>
      <c r="C425" s="1033">
        <v>3694.1565600882027</v>
      </c>
      <c r="D425" s="1035"/>
      <c r="E425" s="1035"/>
      <c r="F425" s="1025"/>
      <c r="G425" s="1025"/>
      <c r="H425" s="1025"/>
    </row>
    <row r="426" spans="1:8">
      <c r="A426" s="974">
        <v>2005</v>
      </c>
      <c r="B426" s="1032">
        <v>961</v>
      </c>
      <c r="C426" s="1033">
        <v>3227.3495038588753</v>
      </c>
      <c r="D426" s="1025"/>
      <c r="E426" s="1036"/>
      <c r="F426" s="1025"/>
      <c r="G426" s="1025"/>
      <c r="H426" s="1025"/>
    </row>
    <row r="427" spans="1:8">
      <c r="A427" s="974">
        <v>2006</v>
      </c>
      <c r="B427" s="1032">
        <v>1041</v>
      </c>
      <c r="C427" s="1033">
        <v>3496.0154355016534</v>
      </c>
      <c r="D427" s="1025"/>
      <c r="E427" s="1036"/>
      <c r="F427" s="1025"/>
      <c r="G427" s="1025"/>
      <c r="H427" s="1025"/>
    </row>
    <row r="428" spans="1:8">
      <c r="A428" s="974">
        <v>2007</v>
      </c>
      <c r="B428" s="1032">
        <v>1112</v>
      </c>
      <c r="C428" s="1033">
        <v>3734.4564498346194</v>
      </c>
      <c r="D428" s="1025"/>
      <c r="E428" s="1036"/>
      <c r="F428" s="1025"/>
      <c r="G428" s="1025"/>
      <c r="H428" s="1025"/>
    </row>
    <row r="429" spans="1:8">
      <c r="A429" s="974">
        <v>2008</v>
      </c>
      <c r="B429" s="1032">
        <v>1100</v>
      </c>
      <c r="C429" s="1033">
        <v>4620</v>
      </c>
      <c r="D429" s="1025"/>
      <c r="E429" s="1036"/>
      <c r="F429" s="1025"/>
      <c r="G429" s="1025"/>
      <c r="H429" s="1025"/>
    </row>
    <row r="430" spans="1:8">
      <c r="A430" s="974">
        <v>2009</v>
      </c>
      <c r="B430" s="1032">
        <v>1100</v>
      </c>
      <c r="C430" s="1033">
        <v>4620</v>
      </c>
      <c r="D430" s="1025"/>
      <c r="E430" s="1036"/>
      <c r="F430" s="1025"/>
      <c r="G430" s="1025"/>
      <c r="H430" s="1025"/>
    </row>
    <row r="431" spans="1:8">
      <c r="A431" s="974">
        <v>2010</v>
      </c>
      <c r="B431" s="1037">
        <v>1051</v>
      </c>
      <c r="C431" s="1038">
        <v>4400</v>
      </c>
      <c r="D431" s="1025"/>
      <c r="E431" s="1025"/>
      <c r="F431" s="1025"/>
      <c r="G431" s="1025"/>
      <c r="H431" s="1025"/>
    </row>
    <row r="432" spans="1:8">
      <c r="A432" s="1039" t="s">
        <v>493</v>
      </c>
      <c r="B432" s="1039"/>
      <c r="C432" s="1039"/>
      <c r="D432" s="1025"/>
      <c r="E432" s="1025"/>
      <c r="F432" s="1025"/>
      <c r="G432" s="1025"/>
      <c r="H432" s="1025"/>
    </row>
    <row r="433" spans="1:8">
      <c r="A433" s="974"/>
      <c r="B433" s="1040">
        <v>9</v>
      </c>
      <c r="C433" s="1040">
        <v>37</v>
      </c>
      <c r="D433" s="1025"/>
      <c r="E433" s="1025"/>
      <c r="F433" s="1025"/>
      <c r="G433" s="1025"/>
      <c r="H433" s="1025"/>
    </row>
    <row r="434" spans="1:8">
      <c r="A434" s="1041" t="s">
        <v>425</v>
      </c>
      <c r="B434" s="1042"/>
      <c r="C434" s="1042"/>
      <c r="D434" s="1043"/>
      <c r="E434" s="1043"/>
      <c r="F434" s="1043"/>
      <c r="G434" s="1043"/>
      <c r="H434" s="1043"/>
    </row>
    <row r="435" spans="1:8">
      <c r="A435" s="1042" t="s">
        <v>483</v>
      </c>
      <c r="B435" s="1042"/>
      <c r="C435" s="1042"/>
      <c r="D435" s="1043"/>
      <c r="E435" s="1043"/>
      <c r="F435" s="1043"/>
      <c r="G435" s="1043"/>
      <c r="H435" s="1043"/>
    </row>
    <row r="436" spans="1:8">
      <c r="A436" s="1042" t="s">
        <v>494</v>
      </c>
      <c r="B436" s="1042"/>
      <c r="C436" s="1042"/>
      <c r="D436" s="1043"/>
      <c r="E436" s="1043"/>
      <c r="F436" s="1043"/>
      <c r="G436" s="1043"/>
      <c r="H436" s="1043"/>
    </row>
    <row r="437" spans="1:8">
      <c r="A437" s="1042" t="s">
        <v>495</v>
      </c>
      <c r="B437" s="1042"/>
      <c r="C437" s="1042"/>
      <c r="D437" s="1043"/>
      <c r="E437" s="1043"/>
      <c r="F437" s="1043"/>
      <c r="G437" s="1043"/>
      <c r="H437" s="1043"/>
    </row>
    <row r="438" spans="1:8">
      <c r="A438" s="1044" t="s">
        <v>122</v>
      </c>
      <c r="B438" s="1043"/>
      <c r="C438" s="1043"/>
      <c r="D438" s="1043"/>
      <c r="E438" s="1043"/>
      <c r="F438" s="1043"/>
      <c r="G438" s="1043"/>
      <c r="H438" s="1043"/>
    </row>
    <row r="439" spans="1:8">
      <c r="A439" s="1043" t="s">
        <v>496</v>
      </c>
      <c r="B439" s="1043"/>
      <c r="C439" s="1043"/>
      <c r="D439" s="1043"/>
      <c r="E439" s="1043"/>
      <c r="F439" s="1043"/>
      <c r="G439" s="1043"/>
      <c r="H439" s="1043"/>
    </row>
    <row r="440" spans="1:8">
      <c r="A440" s="1045" t="s">
        <v>497</v>
      </c>
      <c r="B440" s="1045"/>
      <c r="C440" s="1045"/>
      <c r="D440" s="1045"/>
      <c r="E440" s="1045"/>
      <c r="F440" s="1043"/>
      <c r="G440" s="1043"/>
      <c r="H440" s="1043"/>
    </row>
    <row r="442" spans="1:8">
      <c r="A442" s="1023" t="s">
        <v>498</v>
      </c>
      <c r="B442" s="1046"/>
      <c r="C442" s="1046"/>
      <c r="D442" s="1046"/>
      <c r="E442" s="1046"/>
    </row>
    <row r="443" spans="1:8" ht="36">
      <c r="A443" s="1047" t="s">
        <v>0</v>
      </c>
      <c r="B443" s="1048" t="s">
        <v>499</v>
      </c>
      <c r="C443" s="1049" t="s">
        <v>500</v>
      </c>
      <c r="D443" s="1049" t="s">
        <v>501</v>
      </c>
      <c r="E443" s="1049" t="s">
        <v>502</v>
      </c>
    </row>
    <row r="444" spans="1:8">
      <c r="A444" s="974">
        <v>1982</v>
      </c>
      <c r="B444" s="1050">
        <v>1</v>
      </c>
      <c r="C444" s="1050">
        <v>304</v>
      </c>
      <c r="D444" s="1029">
        <v>250</v>
      </c>
      <c r="E444" s="1030">
        <v>870</v>
      </c>
    </row>
    <row r="445" spans="1:8">
      <c r="A445" s="974">
        <v>1983</v>
      </c>
      <c r="B445" s="1032">
        <v>0.66012823190184355</v>
      </c>
      <c r="C445" s="1032">
        <v>350</v>
      </c>
      <c r="D445" s="1032">
        <v>350</v>
      </c>
      <c r="E445" s="1033">
        <v>1575</v>
      </c>
    </row>
    <row r="446" spans="1:8">
      <c r="A446" s="974">
        <v>1984</v>
      </c>
      <c r="B446" s="1032">
        <v>0.99019234785276533</v>
      </c>
      <c r="C446" s="1032">
        <v>525</v>
      </c>
      <c r="D446" s="1032">
        <v>459</v>
      </c>
      <c r="E446" s="1033">
        <v>2680</v>
      </c>
    </row>
    <row r="447" spans="1:8">
      <c r="A447" s="974">
        <v>1985</v>
      </c>
      <c r="B447" s="1032">
        <v>1.8181817587239348</v>
      </c>
      <c r="C447" s="1032">
        <v>964</v>
      </c>
      <c r="D447" s="1032">
        <v>911</v>
      </c>
      <c r="E447" s="1033">
        <v>4984</v>
      </c>
    </row>
    <row r="448" spans="1:8">
      <c r="A448" s="974">
        <v>1986</v>
      </c>
      <c r="B448" s="1032">
        <v>1.9068275498650396</v>
      </c>
      <c r="C448" s="1032">
        <v>1011</v>
      </c>
      <c r="D448" s="1032">
        <v>953</v>
      </c>
      <c r="E448" s="1033">
        <v>5146</v>
      </c>
    </row>
    <row r="449" spans="1:5">
      <c r="A449" s="974">
        <v>1987</v>
      </c>
      <c r="B449" s="1032">
        <v>2.2557524724417282</v>
      </c>
      <c r="C449" s="1032">
        <v>1196</v>
      </c>
      <c r="D449" s="1032">
        <v>949</v>
      </c>
      <c r="E449" s="1033">
        <v>5191</v>
      </c>
    </row>
    <row r="450" spans="1:5">
      <c r="A450" s="974">
        <v>1988</v>
      </c>
      <c r="B450" s="1032">
        <v>2.3972085221349806</v>
      </c>
      <c r="C450" s="1032">
        <v>1271</v>
      </c>
      <c r="D450" s="1032">
        <v>993</v>
      </c>
      <c r="E450" s="1033">
        <v>5242</v>
      </c>
    </row>
    <row r="451" spans="1:5">
      <c r="A451" s="974">
        <v>1989</v>
      </c>
      <c r="B451" s="1032">
        <v>3.3289323694478683</v>
      </c>
      <c r="C451" s="1032">
        <v>1765</v>
      </c>
      <c r="D451" s="1032">
        <v>1529</v>
      </c>
      <c r="E451" s="1033">
        <v>7959</v>
      </c>
    </row>
    <row r="452" spans="1:5">
      <c r="A452" s="974">
        <v>1990</v>
      </c>
      <c r="B452" s="1032">
        <v>4.049415182552166</v>
      </c>
      <c r="C452" s="1032">
        <v>2147</v>
      </c>
      <c r="D452" s="1032">
        <v>1781</v>
      </c>
      <c r="E452" s="1033">
        <v>10712</v>
      </c>
    </row>
    <row r="453" spans="1:5">
      <c r="A453" s="974">
        <v>1991</v>
      </c>
      <c r="B453" s="1032">
        <v>5.7582042628466521</v>
      </c>
      <c r="C453" s="1032">
        <v>3053</v>
      </c>
      <c r="D453" s="1032">
        <v>2660</v>
      </c>
      <c r="E453" s="1033">
        <v>15014</v>
      </c>
    </row>
    <row r="454" spans="1:5">
      <c r="A454" s="974">
        <v>1992</v>
      </c>
      <c r="B454" s="1032">
        <v>7.4254995685644518</v>
      </c>
      <c r="C454" s="1032">
        <v>3937</v>
      </c>
      <c r="D454" s="1032">
        <v>3246</v>
      </c>
      <c r="E454" s="1033">
        <v>18465</v>
      </c>
    </row>
    <row r="455" spans="1:5">
      <c r="A455" s="974">
        <v>1993</v>
      </c>
      <c r="B455" s="1032">
        <v>10</v>
      </c>
      <c r="C455" s="1032">
        <v>6531</v>
      </c>
      <c r="D455" s="1032">
        <v>3747</v>
      </c>
      <c r="E455" s="1033">
        <v>17553</v>
      </c>
    </row>
    <row r="456" spans="1:5">
      <c r="A456" s="974">
        <v>1994</v>
      </c>
      <c r="B456" s="1032">
        <v>11</v>
      </c>
      <c r="C456" s="1032">
        <v>7450</v>
      </c>
      <c r="D456" s="1032">
        <v>5258</v>
      </c>
      <c r="E456" s="1033">
        <v>21761</v>
      </c>
    </row>
    <row r="457" spans="1:5">
      <c r="A457" s="974">
        <v>1995</v>
      </c>
      <c r="B457" s="1032">
        <v>12</v>
      </c>
      <c r="C457" s="1032">
        <v>6375</v>
      </c>
      <c r="D457" s="1032">
        <v>4784</v>
      </c>
      <c r="E457" s="1033">
        <v>25543</v>
      </c>
    </row>
    <row r="458" spans="1:5">
      <c r="A458" s="974">
        <v>1996</v>
      </c>
      <c r="B458" s="1032">
        <v>12</v>
      </c>
      <c r="C458" s="1032">
        <v>7244</v>
      </c>
      <c r="D458" s="1032">
        <v>5585</v>
      </c>
      <c r="E458" s="1033">
        <v>30808</v>
      </c>
    </row>
    <row r="459" spans="1:5">
      <c r="A459" s="974">
        <v>1997</v>
      </c>
      <c r="B459" s="1032">
        <v>12</v>
      </c>
      <c r="C459" s="1032">
        <v>6212</v>
      </c>
      <c r="D459" s="1032">
        <v>5035</v>
      </c>
      <c r="E459" s="1033">
        <v>24335</v>
      </c>
    </row>
    <row r="460" spans="1:5">
      <c r="A460" s="974">
        <v>1998</v>
      </c>
      <c r="B460" s="1032">
        <v>15</v>
      </c>
      <c r="C460" s="1032">
        <v>6899</v>
      </c>
      <c r="D460" s="1032">
        <v>4809</v>
      </c>
      <c r="E460" s="1033">
        <v>22942</v>
      </c>
    </row>
    <row r="461" spans="1:5">
      <c r="A461" s="974">
        <v>1999</v>
      </c>
      <c r="B461" s="1032">
        <v>18</v>
      </c>
      <c r="C461" s="1032">
        <v>9682</v>
      </c>
      <c r="D461" s="1032">
        <v>7684</v>
      </c>
      <c r="E461" s="1033">
        <v>40352</v>
      </c>
    </row>
    <row r="462" spans="1:5">
      <c r="A462" s="974">
        <v>2000</v>
      </c>
      <c r="B462" s="1032">
        <v>20</v>
      </c>
      <c r="C462" s="1032">
        <v>9838</v>
      </c>
      <c r="D462" s="1032">
        <v>6500</v>
      </c>
      <c r="E462" s="1033">
        <v>43785</v>
      </c>
    </row>
    <row r="463" spans="1:5">
      <c r="A463" s="974">
        <v>2001</v>
      </c>
      <c r="B463" s="1032">
        <v>20</v>
      </c>
      <c r="C463" s="1032">
        <v>9000</v>
      </c>
      <c r="D463" s="1032">
        <v>6045</v>
      </c>
      <c r="E463" s="1033">
        <v>52764</v>
      </c>
    </row>
    <row r="464" spans="1:5">
      <c r="A464" s="974">
        <v>2002</v>
      </c>
      <c r="B464" s="1032">
        <v>20</v>
      </c>
      <c r="C464" s="1032">
        <v>9000</v>
      </c>
      <c r="D464" s="1032">
        <v>6735</v>
      </c>
      <c r="E464" s="1033">
        <v>63199</v>
      </c>
    </row>
    <row r="465" spans="1:8">
      <c r="A465" s="974">
        <v>2003</v>
      </c>
      <c r="B465" s="1032">
        <v>20</v>
      </c>
      <c r="C465" s="1032">
        <v>7977.7282850779511</v>
      </c>
      <c r="D465" s="1032">
        <v>5970</v>
      </c>
      <c r="E465" s="1033">
        <v>46378</v>
      </c>
    </row>
    <row r="466" spans="1:8">
      <c r="A466" s="974">
        <v>2004</v>
      </c>
      <c r="B466" s="1032">
        <v>20</v>
      </c>
      <c r="C466" s="1032">
        <v>9492.9826280623602</v>
      </c>
      <c r="D466" s="1032">
        <v>7103.9153333333325</v>
      </c>
      <c r="E466" s="1033">
        <f>D466*7</f>
        <v>49727.407333333329</v>
      </c>
    </row>
    <row r="467" spans="1:8">
      <c r="A467" s="974">
        <v>2005</v>
      </c>
      <c r="B467" s="1032">
        <v>20</v>
      </c>
      <c r="C467" s="1032">
        <v>11008.23697104677</v>
      </c>
      <c r="D467" s="1032">
        <v>8237.8306666666667</v>
      </c>
      <c r="E467" s="1033">
        <f>D467*7</f>
        <v>57664.814666666665</v>
      </c>
    </row>
    <row r="468" spans="1:8">
      <c r="A468" s="974">
        <v>2006</v>
      </c>
      <c r="B468" s="1032">
        <v>20</v>
      </c>
      <c r="C468" s="1032">
        <v>12523.49131403118</v>
      </c>
      <c r="D468" s="1032">
        <v>9371.7459999999992</v>
      </c>
      <c r="E468" s="1033">
        <f>D468*7</f>
        <v>65602.221999999994</v>
      </c>
    </row>
    <row r="469" spans="1:8">
      <c r="A469" s="974">
        <v>2007</v>
      </c>
      <c r="B469" s="1032">
        <v>20</v>
      </c>
      <c r="C469" s="1032">
        <v>14038.74565701559</v>
      </c>
      <c r="D469" s="1032">
        <v>10505.661333333332</v>
      </c>
      <c r="E469" s="1033">
        <f>D469*6.5</f>
        <v>68286.798666666655</v>
      </c>
    </row>
    <row r="470" spans="1:8">
      <c r="A470" s="974">
        <v>2008</v>
      </c>
      <c r="B470" s="1032">
        <v>18</v>
      </c>
      <c r="C470" s="1032">
        <v>15554</v>
      </c>
      <c r="D470" s="1032">
        <v>12743</v>
      </c>
      <c r="E470" s="1033">
        <v>70566</v>
      </c>
    </row>
    <row r="471" spans="1:8">
      <c r="A471" s="974">
        <v>2009</v>
      </c>
      <c r="B471" s="1032">
        <v>15</v>
      </c>
      <c r="C471" s="1032">
        <v>16279</v>
      </c>
      <c r="D471" s="1032">
        <v>7549</v>
      </c>
      <c r="E471" s="1033">
        <v>75807</v>
      </c>
    </row>
    <row r="472" spans="1:8">
      <c r="A472" s="974">
        <v>2010</v>
      </c>
      <c r="B472" s="1051">
        <v>13</v>
      </c>
      <c r="C472" s="1037">
        <v>16560</v>
      </c>
      <c r="D472" s="1037">
        <v>7948</v>
      </c>
      <c r="E472" s="1038">
        <v>66085</v>
      </c>
    </row>
    <row r="473" spans="1:8">
      <c r="A473" s="1039" t="s">
        <v>503</v>
      </c>
      <c r="B473" s="1039"/>
      <c r="C473" s="1039"/>
      <c r="D473" s="1039"/>
      <c r="E473" s="1039"/>
      <c r="F473" s="12"/>
      <c r="G473" s="12"/>
      <c r="H473" s="12"/>
    </row>
    <row r="474" spans="1:8">
      <c r="A474" s="974"/>
      <c r="B474" s="1052">
        <v>1200</v>
      </c>
      <c r="C474" s="1052">
        <v>5347</v>
      </c>
      <c r="D474" s="1052">
        <v>3079</v>
      </c>
      <c r="E474" s="1053">
        <v>7496</v>
      </c>
      <c r="F474" s="12"/>
      <c r="G474" s="12"/>
      <c r="H474" s="12"/>
    </row>
    <row r="475" spans="1:8">
      <c r="A475" s="1054" t="s">
        <v>100</v>
      </c>
      <c r="B475" s="1043"/>
      <c r="C475" s="1043"/>
      <c r="D475" s="1043"/>
      <c r="E475" s="1025"/>
    </row>
    <row r="476" spans="1:8">
      <c r="A476" s="1055" t="s">
        <v>504</v>
      </c>
      <c r="B476" s="1043"/>
      <c r="C476" s="1043"/>
      <c r="D476" s="1043"/>
      <c r="E476" s="1025"/>
    </row>
    <row r="477" spans="1:8">
      <c r="A477" s="1055" t="s">
        <v>505</v>
      </c>
      <c r="B477" s="1043"/>
      <c r="C477" s="1043"/>
      <c r="D477" s="1043"/>
      <c r="E477" s="1025"/>
    </row>
    <row r="478" spans="1:8">
      <c r="A478" s="1055" t="s">
        <v>506</v>
      </c>
      <c r="B478" s="1043"/>
      <c r="C478" s="1043"/>
      <c r="D478" s="1043"/>
      <c r="E478" s="1025"/>
    </row>
    <row r="479" spans="1:8">
      <c r="A479" s="1055" t="s">
        <v>507</v>
      </c>
      <c r="B479" s="1043"/>
      <c r="C479" s="1043"/>
      <c r="D479" s="1043"/>
      <c r="E479" s="1025"/>
    </row>
    <row r="480" spans="1:8">
      <c r="A480" s="1055" t="s">
        <v>508</v>
      </c>
      <c r="B480" s="1043"/>
      <c r="C480" s="1043"/>
      <c r="D480" s="1043"/>
      <c r="E480" s="1025"/>
    </row>
    <row r="481" spans="1:9">
      <c r="A481" s="1055" t="s">
        <v>509</v>
      </c>
      <c r="B481" s="1043"/>
      <c r="C481" s="1043"/>
      <c r="D481" s="1043"/>
      <c r="E481" s="1025"/>
    </row>
    <row r="482" spans="1:9">
      <c r="A482" s="1054" t="s">
        <v>123</v>
      </c>
      <c r="B482" s="1043"/>
      <c r="C482" s="1043"/>
      <c r="D482" s="1043"/>
      <c r="E482" s="1025"/>
    </row>
    <row r="483" spans="1:9">
      <c r="A483" s="1055" t="s">
        <v>510</v>
      </c>
      <c r="B483" s="1043"/>
      <c r="C483" s="1043"/>
      <c r="D483" s="1043"/>
      <c r="E483" s="1025"/>
    </row>
    <row r="484" spans="1:9">
      <c r="A484" s="1055" t="s">
        <v>511</v>
      </c>
      <c r="B484" s="1043"/>
      <c r="C484" s="1043"/>
      <c r="D484" s="1043"/>
      <c r="E484" s="1025"/>
    </row>
    <row r="485" spans="1:9">
      <c r="A485" s="1043" t="s">
        <v>512</v>
      </c>
      <c r="B485" s="1043"/>
      <c r="C485" s="1043"/>
      <c r="D485" s="1043"/>
      <c r="E485" s="1025"/>
      <c r="I485" s="1025"/>
    </row>
    <row r="486" spans="1:9">
      <c r="I486" s="1025"/>
    </row>
    <row r="487" spans="1:9">
      <c r="A487" s="1023" t="s">
        <v>513</v>
      </c>
      <c r="B487" s="1025"/>
      <c r="C487" s="1025"/>
      <c r="D487" s="1025"/>
      <c r="E487" s="1025"/>
      <c r="F487" s="1025"/>
      <c r="G487" s="1025"/>
      <c r="H487" s="1025"/>
      <c r="I487" s="1025"/>
    </row>
    <row r="488" spans="1:9" ht="30">
      <c r="A488" s="1026" t="s">
        <v>0</v>
      </c>
      <c r="B488" s="1027" t="s">
        <v>499</v>
      </c>
      <c r="C488" s="1027" t="s">
        <v>514</v>
      </c>
      <c r="D488" s="1027" t="s">
        <v>515</v>
      </c>
      <c r="E488" s="1056"/>
      <c r="F488" s="1025"/>
      <c r="G488" s="1025"/>
      <c r="H488" s="1025"/>
      <c r="I488" s="1025"/>
    </row>
    <row r="489" spans="1:9">
      <c r="A489" s="974">
        <v>1982</v>
      </c>
      <c r="B489" s="1050">
        <v>1</v>
      </c>
      <c r="C489" s="1050">
        <v>518</v>
      </c>
      <c r="D489" s="1030">
        <v>45</v>
      </c>
      <c r="E489" s="1025"/>
      <c r="F489" s="1025"/>
      <c r="G489" s="1025"/>
      <c r="H489" s="1025"/>
      <c r="I489" s="1025"/>
    </row>
    <row r="490" spans="1:9">
      <c r="A490" s="974">
        <v>1983</v>
      </c>
      <c r="B490" s="1032">
        <v>1</v>
      </c>
      <c r="C490" s="1032">
        <v>691</v>
      </c>
      <c r="D490" s="1033">
        <v>60</v>
      </c>
      <c r="E490" s="1025"/>
      <c r="F490" s="1025"/>
      <c r="G490" s="1025"/>
      <c r="H490" s="1025"/>
      <c r="I490" s="1025"/>
    </row>
    <row r="491" spans="1:9">
      <c r="A491" s="974">
        <v>1984</v>
      </c>
      <c r="B491" s="1032">
        <v>1</v>
      </c>
      <c r="C491" s="1032">
        <v>1436</v>
      </c>
      <c r="D491" s="1033">
        <v>59</v>
      </c>
      <c r="E491" s="1025"/>
      <c r="F491" s="1025"/>
      <c r="G491" s="1025"/>
      <c r="H491" s="1025"/>
      <c r="I491" s="1025"/>
    </row>
    <row r="492" spans="1:9">
      <c r="A492" s="974">
        <v>1985</v>
      </c>
      <c r="B492" s="1032">
        <v>1</v>
      </c>
      <c r="C492" s="1032">
        <v>1494</v>
      </c>
      <c r="D492" s="1033">
        <v>59.569000000000003</v>
      </c>
      <c r="E492" s="1025"/>
      <c r="F492" s="1025"/>
      <c r="G492" s="1025"/>
      <c r="H492" s="1025"/>
      <c r="I492" s="1025"/>
    </row>
    <row r="493" spans="1:9">
      <c r="A493" s="974">
        <v>1986</v>
      </c>
      <c r="B493" s="1032">
        <v>1</v>
      </c>
      <c r="C493" s="1032">
        <v>1626</v>
      </c>
      <c r="D493" s="1033">
        <v>60.765000000000001</v>
      </c>
      <c r="E493" s="1025"/>
      <c r="F493" s="1025"/>
      <c r="G493" s="1025"/>
      <c r="H493" s="1025"/>
      <c r="I493" s="1025"/>
    </row>
    <row r="494" spans="1:9">
      <c r="A494" s="974">
        <v>1987</v>
      </c>
      <c r="B494" s="1032">
        <v>1</v>
      </c>
      <c r="C494" s="1032">
        <v>1753</v>
      </c>
      <c r="D494" s="1033">
        <v>61.322000000000003</v>
      </c>
      <c r="E494" s="1025"/>
      <c r="F494" s="1025"/>
      <c r="G494" s="1025"/>
      <c r="H494" s="1025"/>
      <c r="I494" s="1025"/>
    </row>
    <row r="495" spans="1:9">
      <c r="A495" s="974">
        <v>1988</v>
      </c>
      <c r="B495" s="1032">
        <v>1</v>
      </c>
      <c r="C495" s="1032">
        <v>1936</v>
      </c>
      <c r="D495" s="1033">
        <v>55.735999999999997</v>
      </c>
      <c r="E495" s="1025"/>
      <c r="F495" s="1025"/>
      <c r="G495" s="1025"/>
      <c r="H495" s="1025"/>
      <c r="I495" s="1025"/>
    </row>
    <row r="496" spans="1:9">
      <c r="A496" s="974">
        <v>1989</v>
      </c>
      <c r="B496" s="1032">
        <v>1</v>
      </c>
      <c r="C496" s="1032">
        <v>2015</v>
      </c>
      <c r="D496" s="1033">
        <v>67.13</v>
      </c>
      <c r="E496" s="1025"/>
      <c r="F496" s="1025"/>
      <c r="G496" s="1025"/>
      <c r="H496" s="1025"/>
      <c r="I496" s="1025"/>
    </row>
    <row r="497" spans="1:9">
      <c r="A497" s="974">
        <v>1990</v>
      </c>
      <c r="B497" s="1032">
        <v>1</v>
      </c>
      <c r="C497" s="1032">
        <v>1822</v>
      </c>
      <c r="D497" s="1033">
        <v>84.494</v>
      </c>
      <c r="E497" s="1025"/>
      <c r="F497" s="1025"/>
      <c r="G497" s="1025"/>
      <c r="H497" s="1025"/>
      <c r="I497" s="1025"/>
    </row>
    <row r="498" spans="1:9">
      <c r="A498" s="974">
        <v>1991</v>
      </c>
      <c r="B498" s="1032">
        <v>1</v>
      </c>
      <c r="C498" s="1032">
        <v>1854</v>
      </c>
      <c r="D498" s="1033">
        <v>93.23</v>
      </c>
      <c r="E498" s="1025"/>
      <c r="F498" s="1025"/>
      <c r="G498" s="1025"/>
      <c r="H498" s="1025"/>
      <c r="I498" s="1025"/>
    </row>
    <row r="499" spans="1:9">
      <c r="A499" s="974">
        <v>1992</v>
      </c>
      <c r="B499" s="1032">
        <v>1</v>
      </c>
      <c r="C499" s="1032">
        <v>1958</v>
      </c>
      <c r="D499" s="1033">
        <v>104.96</v>
      </c>
      <c r="E499" s="1025"/>
      <c r="F499" s="1025"/>
      <c r="G499" s="1025"/>
      <c r="H499" s="1025"/>
      <c r="I499" s="1025"/>
    </row>
    <row r="500" spans="1:9">
      <c r="A500" s="974">
        <v>1993</v>
      </c>
      <c r="B500" s="1032">
        <v>2</v>
      </c>
      <c r="C500" s="1032">
        <v>2880</v>
      </c>
      <c r="D500" s="1033">
        <v>125</v>
      </c>
      <c r="E500" s="1025"/>
      <c r="F500" s="1025"/>
      <c r="G500" s="1025"/>
      <c r="H500" s="1025"/>
      <c r="I500" s="1025"/>
    </row>
    <row r="501" spans="1:9">
      <c r="A501" s="974">
        <v>1994</v>
      </c>
      <c r="B501" s="1032">
        <v>4</v>
      </c>
      <c r="C501" s="1032">
        <v>3690</v>
      </c>
      <c r="D501" s="1033">
        <v>113</v>
      </c>
      <c r="E501" s="1025"/>
      <c r="F501" s="1025"/>
      <c r="G501" s="1025"/>
      <c r="H501" s="1025"/>
      <c r="I501" s="1025"/>
    </row>
    <row r="502" spans="1:9">
      <c r="A502" s="974">
        <v>1995</v>
      </c>
      <c r="B502" s="1032">
        <v>4</v>
      </c>
      <c r="C502" s="1032">
        <v>3372</v>
      </c>
      <c r="D502" s="1033">
        <v>133</v>
      </c>
      <c r="E502" s="1025"/>
      <c r="F502" s="1025"/>
      <c r="G502" s="1025"/>
      <c r="H502" s="1025"/>
      <c r="I502" s="1025"/>
    </row>
    <row r="503" spans="1:9">
      <c r="A503" s="974">
        <v>1996</v>
      </c>
      <c r="B503" s="1032">
        <v>4</v>
      </c>
      <c r="C503" s="1032">
        <v>3895</v>
      </c>
      <c r="D503" s="1033">
        <v>125</v>
      </c>
      <c r="E503" s="1025"/>
      <c r="F503" s="1025"/>
      <c r="G503" s="1025"/>
      <c r="H503" s="1025"/>
      <c r="I503" s="1025"/>
    </row>
    <row r="504" spans="1:9">
      <c r="A504" s="974">
        <v>1997</v>
      </c>
      <c r="B504" s="1032">
        <v>4</v>
      </c>
      <c r="C504" s="1032">
        <v>4088</v>
      </c>
      <c r="D504" s="1033">
        <v>137</v>
      </c>
      <c r="E504" s="1025"/>
      <c r="F504" s="1025"/>
      <c r="G504" s="1025"/>
      <c r="H504" s="1025"/>
      <c r="I504" s="1025"/>
    </row>
    <row r="505" spans="1:9">
      <c r="A505" s="974">
        <v>1998</v>
      </c>
      <c r="B505" s="1032">
        <v>5</v>
      </c>
      <c r="C505" s="1032">
        <v>4114</v>
      </c>
      <c r="D505" s="1033">
        <v>133</v>
      </c>
      <c r="E505" s="1025"/>
      <c r="F505" s="1025"/>
      <c r="G505" s="1025"/>
      <c r="H505" s="1025"/>
      <c r="I505" s="1025"/>
    </row>
    <row r="506" spans="1:9">
      <c r="A506" s="974">
        <v>1999</v>
      </c>
      <c r="B506" s="1032">
        <v>5</v>
      </c>
      <c r="C506" s="1032">
        <v>3455</v>
      </c>
      <c r="D506" s="1033">
        <v>114</v>
      </c>
      <c r="E506" s="1025"/>
      <c r="F506" s="1025"/>
      <c r="G506" s="1025"/>
      <c r="H506" s="1025"/>
      <c r="I506" s="1025"/>
    </row>
    <row r="507" spans="1:9">
      <c r="A507" s="974">
        <v>2000</v>
      </c>
      <c r="B507" s="1032">
        <v>6</v>
      </c>
      <c r="C507" s="1032">
        <v>3571</v>
      </c>
      <c r="D507" s="1033">
        <v>119</v>
      </c>
      <c r="E507" s="1025"/>
      <c r="F507" s="1025"/>
      <c r="G507" s="1025"/>
      <c r="H507" s="1025"/>
      <c r="I507" s="1025"/>
    </row>
    <row r="508" spans="1:9">
      <c r="A508" s="974">
        <v>2001</v>
      </c>
      <c r="B508" s="1032">
        <v>6</v>
      </c>
      <c r="C508" s="1032">
        <v>5905</v>
      </c>
      <c r="D508" s="1033">
        <v>110</v>
      </c>
      <c r="E508" s="1025"/>
      <c r="F508" s="1025"/>
      <c r="G508" s="1025"/>
      <c r="H508" s="1025"/>
      <c r="I508" s="1025"/>
    </row>
    <row r="509" spans="1:9">
      <c r="A509" s="974">
        <v>2002</v>
      </c>
      <c r="B509" s="1032">
        <v>6</v>
      </c>
      <c r="C509" s="1032">
        <v>5634</v>
      </c>
      <c r="D509" s="1033">
        <v>103</v>
      </c>
      <c r="E509" s="1025"/>
      <c r="F509" s="1025"/>
      <c r="G509" s="1025"/>
      <c r="H509" s="1025"/>
      <c r="I509" s="1025"/>
    </row>
    <row r="510" spans="1:9">
      <c r="A510" s="974">
        <v>2003</v>
      </c>
      <c r="B510" s="1032">
        <v>6</v>
      </c>
      <c r="C510" s="1032">
        <v>5037</v>
      </c>
      <c r="D510" s="1033">
        <v>113</v>
      </c>
      <c r="E510" s="1025"/>
      <c r="F510" s="1025"/>
      <c r="G510" s="1025"/>
      <c r="H510" s="1025"/>
      <c r="I510" s="1025"/>
    </row>
    <row r="511" spans="1:9">
      <c r="A511" s="974">
        <v>2004</v>
      </c>
      <c r="B511" s="1032">
        <v>6</v>
      </c>
      <c r="C511" s="1032">
        <v>6716</v>
      </c>
      <c r="D511" s="1033">
        <v>130</v>
      </c>
      <c r="E511" s="1025"/>
      <c r="F511" s="1025"/>
      <c r="G511" s="1025"/>
      <c r="H511" s="1025"/>
      <c r="I511" s="1025"/>
    </row>
    <row r="512" spans="1:9">
      <c r="A512" s="974">
        <v>2005</v>
      </c>
      <c r="B512" s="1032">
        <v>8</v>
      </c>
      <c r="C512" s="1032">
        <v>8017</v>
      </c>
      <c r="D512" s="1033">
        <v>143</v>
      </c>
      <c r="E512" s="1025"/>
      <c r="F512" s="1025"/>
      <c r="G512" s="1025"/>
      <c r="H512" s="1025"/>
      <c r="I512" s="1025"/>
    </row>
    <row r="513" spans="1:9">
      <c r="A513" s="974">
        <v>2006</v>
      </c>
      <c r="B513" s="1032">
        <v>8</v>
      </c>
      <c r="C513" s="1032">
        <v>9371</v>
      </c>
      <c r="D513" s="1033">
        <v>146</v>
      </c>
      <c r="E513" s="1025"/>
      <c r="F513" s="1025"/>
      <c r="G513" s="1025"/>
      <c r="H513" s="1025"/>
      <c r="I513" s="1025"/>
    </row>
    <row r="514" spans="1:9">
      <c r="A514" s="974">
        <v>2007</v>
      </c>
      <c r="B514" s="1032">
        <v>8</v>
      </c>
      <c r="C514" s="1032">
        <v>11139</v>
      </c>
      <c r="D514" s="1033">
        <v>132</v>
      </c>
      <c r="E514" s="1025"/>
      <c r="F514" s="1025"/>
      <c r="G514" s="1025"/>
      <c r="H514" s="1025"/>
      <c r="I514" s="1025"/>
    </row>
    <row r="515" spans="1:9">
      <c r="A515" s="974">
        <v>2008</v>
      </c>
      <c r="B515" s="1032">
        <v>13</v>
      </c>
      <c r="C515" s="1032">
        <v>12000</v>
      </c>
      <c r="D515" s="1033">
        <v>130.12100000000001</v>
      </c>
      <c r="E515" s="1025"/>
      <c r="F515" s="1025"/>
      <c r="G515" s="1025"/>
      <c r="H515" s="1025"/>
      <c r="I515" s="1025"/>
    </row>
    <row r="516" spans="1:9">
      <c r="A516" s="974">
        <v>2009</v>
      </c>
      <c r="B516" s="1032">
        <v>10</v>
      </c>
      <c r="C516" s="1032">
        <v>13228</v>
      </c>
      <c r="D516" s="1033">
        <v>155.648</v>
      </c>
      <c r="E516" s="1025"/>
      <c r="F516" s="1025"/>
      <c r="G516" s="1025"/>
      <c r="H516" s="1025"/>
      <c r="I516" s="1025"/>
    </row>
    <row r="517" spans="1:9">
      <c r="A517" s="974">
        <v>2010</v>
      </c>
      <c r="B517" s="1037">
        <v>12</v>
      </c>
      <c r="C517" s="1037">
        <v>15225</v>
      </c>
      <c r="D517" s="1038">
        <v>127</v>
      </c>
      <c r="E517" s="1025"/>
      <c r="F517" s="1025"/>
      <c r="G517" s="1025"/>
      <c r="H517" s="1025"/>
      <c r="I517" s="1043"/>
    </row>
    <row r="518" spans="1:9">
      <c r="A518" s="1039" t="s">
        <v>503</v>
      </c>
      <c r="B518" s="1039"/>
      <c r="C518" s="1039"/>
      <c r="D518" s="1039"/>
      <c r="E518" s="1025"/>
      <c r="F518" s="1025"/>
      <c r="G518" s="1025"/>
      <c r="H518" s="1025"/>
      <c r="I518" s="1043"/>
    </row>
    <row r="519" spans="1:9">
      <c r="A519" s="974"/>
      <c r="B519" s="1057">
        <v>1100</v>
      </c>
      <c r="C519" s="1057">
        <v>2839</v>
      </c>
      <c r="D519" s="1057">
        <v>182</v>
      </c>
      <c r="E519" s="1025"/>
      <c r="F519" s="1025"/>
      <c r="G519" s="1025"/>
      <c r="H519" s="1025"/>
      <c r="I519" s="1043"/>
    </row>
    <row r="520" spans="1:9">
      <c r="A520" s="1054" t="s">
        <v>100</v>
      </c>
      <c r="B520" s="1043"/>
      <c r="C520" s="1043"/>
      <c r="D520" s="1043"/>
      <c r="E520" s="1043"/>
      <c r="F520" s="1043"/>
      <c r="G520" s="1043"/>
      <c r="H520" s="1043"/>
      <c r="I520" s="1043"/>
    </row>
    <row r="521" spans="1:9">
      <c r="A521" s="1055" t="s">
        <v>516</v>
      </c>
      <c r="B521" s="1043"/>
      <c r="C521" s="1043"/>
      <c r="D521" s="1043"/>
      <c r="E521" s="1043"/>
      <c r="F521" s="1043"/>
      <c r="G521" s="1043"/>
      <c r="H521" s="1043"/>
      <c r="I521" s="1043"/>
    </row>
    <row r="522" spans="1:9">
      <c r="A522" s="1055" t="s">
        <v>505</v>
      </c>
      <c r="B522" s="1043"/>
      <c r="C522" s="1043"/>
      <c r="D522" s="1043"/>
      <c r="E522" s="1043"/>
      <c r="F522" s="1043"/>
      <c r="G522" s="1043"/>
      <c r="H522" s="1043"/>
      <c r="I522" s="1043"/>
    </row>
    <row r="523" spans="1:9">
      <c r="A523" s="1055" t="s">
        <v>517</v>
      </c>
      <c r="B523" s="1043"/>
      <c r="C523" s="1043"/>
      <c r="D523" s="1043"/>
      <c r="E523" s="1043"/>
      <c r="F523" s="1043"/>
      <c r="G523" s="1043"/>
      <c r="H523" s="1043"/>
      <c r="I523" s="1043"/>
    </row>
    <row r="524" spans="1:9">
      <c r="A524" s="1055" t="s">
        <v>518</v>
      </c>
      <c r="B524" s="1043"/>
      <c r="C524" s="1043"/>
      <c r="D524" s="1043"/>
      <c r="E524" s="1043"/>
      <c r="F524" s="1043"/>
      <c r="G524" s="1043"/>
      <c r="H524" s="1043"/>
      <c r="I524" s="1043"/>
    </row>
    <row r="525" spans="1:9">
      <c r="A525" s="1055" t="s">
        <v>519</v>
      </c>
      <c r="B525" s="1043"/>
      <c r="C525" s="1043"/>
      <c r="D525" s="1043"/>
      <c r="E525" s="1043"/>
      <c r="F525" s="1043"/>
      <c r="G525" s="1043"/>
      <c r="H525" s="1043"/>
      <c r="I525" s="1043"/>
    </row>
    <row r="526" spans="1:9">
      <c r="A526" s="1055" t="s">
        <v>520</v>
      </c>
      <c r="B526" s="1043"/>
      <c r="C526" s="1043"/>
      <c r="D526" s="1043"/>
      <c r="E526" s="1043"/>
      <c r="F526" s="1043"/>
      <c r="G526" s="1043"/>
      <c r="H526" s="1043"/>
      <c r="I526" s="1043"/>
    </row>
    <row r="527" spans="1:9">
      <c r="A527" s="1054" t="s">
        <v>123</v>
      </c>
      <c r="B527" s="1043"/>
      <c r="C527" s="1043"/>
      <c r="D527" s="1043"/>
      <c r="E527" s="1043"/>
      <c r="F527" s="1043"/>
      <c r="G527" s="1043"/>
      <c r="H527" s="1043"/>
      <c r="I527" s="1043"/>
    </row>
    <row r="528" spans="1:9">
      <c r="A528" s="1055" t="s">
        <v>521</v>
      </c>
      <c r="B528" s="1043"/>
      <c r="C528" s="1043"/>
      <c r="D528" s="1043"/>
      <c r="E528" s="1043"/>
      <c r="F528" s="1043"/>
      <c r="G528" s="1043"/>
      <c r="H528" s="1043"/>
      <c r="I528" s="1058"/>
    </row>
    <row r="529" spans="1:8">
      <c r="A529" s="1055" t="s">
        <v>522</v>
      </c>
      <c r="B529" s="1043"/>
      <c r="C529" s="1043"/>
      <c r="D529" s="1043"/>
      <c r="E529" s="1043"/>
      <c r="F529" s="1043"/>
      <c r="G529" s="1043"/>
      <c r="H529" s="1043"/>
    </row>
    <row r="530" spans="1:8">
      <c r="A530" s="1059" t="s">
        <v>523</v>
      </c>
      <c r="B530" s="1059"/>
      <c r="C530" s="1059"/>
      <c r="D530" s="1059"/>
      <c r="E530" s="1059"/>
      <c r="F530" s="1059"/>
      <c r="G530" s="1059"/>
      <c r="H530" s="1059"/>
    </row>
    <row r="532" spans="1:8">
      <c r="A532" s="1023" t="s">
        <v>524</v>
      </c>
      <c r="B532" s="1025"/>
      <c r="C532" s="1025"/>
      <c r="D532" s="1025"/>
      <c r="E532" s="1025"/>
      <c r="F532" s="1025"/>
      <c r="G532" s="1025"/>
      <c r="H532" s="1025"/>
    </row>
    <row r="533" spans="1:8">
      <c r="A533" s="10" t="s">
        <v>430</v>
      </c>
      <c r="B533" s="1025"/>
      <c r="C533" s="1025"/>
      <c r="D533" s="1025"/>
      <c r="E533" s="1025"/>
      <c r="F533" s="1025"/>
      <c r="G533" s="1025"/>
      <c r="H533" s="1025"/>
    </row>
    <row r="534" spans="1:8" ht="48">
      <c r="A534" s="1060" t="s">
        <v>0</v>
      </c>
      <c r="B534" s="1061" t="s">
        <v>525</v>
      </c>
      <c r="C534" s="1062" t="s">
        <v>526</v>
      </c>
      <c r="D534" s="1063" t="s">
        <v>527</v>
      </c>
      <c r="E534" s="1063" t="s">
        <v>528</v>
      </c>
      <c r="F534" s="1062" t="s">
        <v>529</v>
      </c>
      <c r="G534" s="1064" t="s">
        <v>530</v>
      </c>
      <c r="H534" s="1065" t="s">
        <v>531</v>
      </c>
    </row>
    <row r="535" spans="1:8">
      <c r="A535" s="974">
        <v>1995</v>
      </c>
      <c r="B535" s="1032">
        <v>1819609.855947</v>
      </c>
      <c r="C535" s="1032">
        <v>318677.40000000002</v>
      </c>
      <c r="D535" s="1032">
        <v>1052520.7</v>
      </c>
      <c r="E535" s="1032">
        <v>31115.4</v>
      </c>
      <c r="F535" s="1032">
        <v>309551.90000000002</v>
      </c>
      <c r="G535" s="1032">
        <v>88854.9</v>
      </c>
      <c r="H535" s="1030">
        <v>18889.555947000161</v>
      </c>
    </row>
    <row r="536" spans="1:8">
      <c r="A536" s="974">
        <v>1996</v>
      </c>
      <c r="B536" s="1032">
        <v>1887492.9573630001</v>
      </c>
      <c r="C536" s="1032">
        <v>372167.8</v>
      </c>
      <c r="D536" s="1032">
        <v>998483</v>
      </c>
      <c r="E536" s="1032">
        <v>30769.5</v>
      </c>
      <c r="F536" s="1032">
        <v>374643.20000000001</v>
      </c>
      <c r="G536" s="1032">
        <v>91835.199999999997</v>
      </c>
      <c r="H536" s="1033">
        <v>19594.257363000186</v>
      </c>
    </row>
    <row r="537" spans="1:8">
      <c r="A537" s="974">
        <v>1997</v>
      </c>
      <c r="B537" s="1032">
        <v>1994490.1056990004</v>
      </c>
      <c r="C537" s="1032">
        <v>434621</v>
      </c>
      <c r="D537" s="1032">
        <v>969729.7</v>
      </c>
      <c r="E537" s="1032">
        <v>48077.7</v>
      </c>
      <c r="F537" s="1032">
        <v>440893.9</v>
      </c>
      <c r="G537" s="1032">
        <v>80462.8</v>
      </c>
      <c r="H537" s="1033">
        <v>20705.005699000321</v>
      </c>
    </row>
    <row r="538" spans="1:8">
      <c r="A538" s="974">
        <v>1998</v>
      </c>
      <c r="B538" s="1032">
        <v>2309253.193494</v>
      </c>
      <c r="C538" s="1032">
        <v>547354.19999999995</v>
      </c>
      <c r="D538" s="1032">
        <v>1061829.8999999999</v>
      </c>
      <c r="E538" s="1032">
        <v>90103.5</v>
      </c>
      <c r="F538" s="1032">
        <v>407644</v>
      </c>
      <c r="G538" s="1032">
        <v>178349</v>
      </c>
      <c r="H538" s="1033">
        <v>23972.593494000379</v>
      </c>
    </row>
    <row r="539" spans="1:8">
      <c r="A539" s="974">
        <v>1999</v>
      </c>
      <c r="B539" s="1032">
        <v>2462014.8020000001</v>
      </c>
      <c r="C539" s="1032">
        <v>568749.80000000005</v>
      </c>
      <c r="D539" s="1032">
        <v>1196867.3999999999</v>
      </c>
      <c r="E539" s="1032">
        <v>81126.2</v>
      </c>
      <c r="F539" s="1032">
        <v>446888.5</v>
      </c>
      <c r="G539" s="1032">
        <v>125056.5</v>
      </c>
      <c r="H539" s="1033">
        <v>43326.402000000002</v>
      </c>
    </row>
    <row r="540" spans="1:8">
      <c r="A540" s="974">
        <v>2000</v>
      </c>
      <c r="B540" s="1032">
        <f t="shared" ref="B540:B548" si="0">SUM(C540:H540)</f>
        <v>2470704.0439999998</v>
      </c>
      <c r="C540" s="1032">
        <v>591987.69999999995</v>
      </c>
      <c r="D540" s="1032">
        <v>1165536.6000000001</v>
      </c>
      <c r="E540" s="1032">
        <v>86393.3</v>
      </c>
      <c r="F540" s="1032">
        <v>461104.9</v>
      </c>
      <c r="G540" s="1032">
        <v>139753.9</v>
      </c>
      <c r="H540" s="1033">
        <v>25927.644</v>
      </c>
    </row>
    <row r="541" spans="1:8">
      <c r="A541" s="974">
        <v>2001</v>
      </c>
      <c r="B541" s="1032">
        <f t="shared" si="0"/>
        <v>2382991.9620000003</v>
      </c>
      <c r="C541" s="1032">
        <v>620232.6</v>
      </c>
      <c r="D541" s="1032">
        <v>1134189.6000000001</v>
      </c>
      <c r="E541" s="1032">
        <v>59168.1</v>
      </c>
      <c r="F541" s="1032">
        <v>463632.8</v>
      </c>
      <c r="G541" s="1032">
        <v>76105</v>
      </c>
      <c r="H541" s="1033">
        <v>29663.862000000001</v>
      </c>
    </row>
    <row r="542" spans="1:8">
      <c r="A542" s="974">
        <v>2002</v>
      </c>
      <c r="B542" s="1066">
        <f t="shared" si="0"/>
        <v>2599277.0470000003</v>
      </c>
      <c r="C542" s="1066">
        <v>687601.3</v>
      </c>
      <c r="D542" s="1066">
        <v>1181003.3</v>
      </c>
      <c r="E542" s="1066">
        <v>76352.600000000006</v>
      </c>
      <c r="F542" s="1066">
        <v>525940.1</v>
      </c>
      <c r="G542" s="1066">
        <v>67074.600000000006</v>
      </c>
      <c r="H542" s="1067">
        <v>61305.146999999997</v>
      </c>
    </row>
    <row r="543" spans="1:8">
      <c r="A543" s="974">
        <v>2003</v>
      </c>
      <c r="B543" s="1032">
        <f t="shared" si="0"/>
        <v>2530637.2230000002</v>
      </c>
      <c r="C543" s="1032">
        <v>685057.5</v>
      </c>
      <c r="D543" s="1032">
        <v>1087163.3999999999</v>
      </c>
      <c r="E543" s="1032">
        <v>102008.1</v>
      </c>
      <c r="F543" s="1032">
        <v>568581.4</v>
      </c>
      <c r="G543" s="1032">
        <v>47316.466999999997</v>
      </c>
      <c r="H543" s="1033">
        <v>40510.356</v>
      </c>
    </row>
    <row r="544" spans="1:8">
      <c r="A544" s="974">
        <v>2004</v>
      </c>
      <c r="B544" s="1032">
        <f t="shared" si="0"/>
        <v>3110094.6140000001</v>
      </c>
      <c r="C544" s="1032">
        <v>872715.5</v>
      </c>
      <c r="D544" s="1032">
        <v>1266205.8999999999</v>
      </c>
      <c r="E544" s="1032">
        <v>157766.6</v>
      </c>
      <c r="F544" s="1032">
        <v>699808</v>
      </c>
      <c r="G544" s="1032">
        <v>74302</v>
      </c>
      <c r="H544" s="1033">
        <v>39296.614000000001</v>
      </c>
    </row>
    <row r="545" spans="1:8">
      <c r="A545" s="974">
        <v>2005</v>
      </c>
      <c r="B545" s="1032">
        <f t="shared" si="0"/>
        <v>3317478.767</v>
      </c>
      <c r="C545" s="1032">
        <v>980136</v>
      </c>
      <c r="D545" s="1032">
        <v>1257529</v>
      </c>
      <c r="E545" s="1032">
        <v>182638</v>
      </c>
      <c r="F545" s="1032">
        <v>812332</v>
      </c>
      <c r="G545" s="1032">
        <v>61320</v>
      </c>
      <c r="H545" s="1033">
        <v>23523.767</v>
      </c>
    </row>
    <row r="546" spans="1:8">
      <c r="A546" s="974">
        <v>2006</v>
      </c>
      <c r="B546" s="1032">
        <f t="shared" si="0"/>
        <v>3627428.9499999997</v>
      </c>
      <c r="C546" s="1032">
        <v>1131257.6580000001</v>
      </c>
      <c r="D546" s="1032">
        <v>1292094</v>
      </c>
      <c r="E546" s="1032">
        <v>236937</v>
      </c>
      <c r="F546" s="1032">
        <v>909293</v>
      </c>
      <c r="G546" s="1032">
        <v>34600</v>
      </c>
      <c r="H546" s="1033">
        <v>23247.292000000001</v>
      </c>
    </row>
    <row r="547" spans="1:8">
      <c r="A547" s="974">
        <v>2007</v>
      </c>
      <c r="B547" s="1032">
        <f t="shared" si="0"/>
        <v>4432513.1949999994</v>
      </c>
      <c r="C547" s="1032">
        <v>1376241.852</v>
      </c>
      <c r="D547" s="1032">
        <v>1745738.452</v>
      </c>
      <c r="E547" s="1032">
        <v>210909</v>
      </c>
      <c r="F547" s="1032">
        <v>1041871.723</v>
      </c>
      <c r="G547" s="1032">
        <v>33595</v>
      </c>
      <c r="H547" s="1033">
        <v>24157.168000000001</v>
      </c>
    </row>
    <row r="548" spans="1:8">
      <c r="A548" s="974">
        <v>2008</v>
      </c>
      <c r="B548" s="1032">
        <f t="shared" si="0"/>
        <v>5679424.5659999996</v>
      </c>
      <c r="C548" s="1032">
        <v>1812450.922</v>
      </c>
      <c r="D548" s="1032">
        <v>2043673.6640000001</v>
      </c>
      <c r="E548" s="1032">
        <v>480983.41399999999</v>
      </c>
      <c r="F548" s="1032">
        <v>1260677.281</v>
      </c>
      <c r="G548" s="1032">
        <v>54407.947999999997</v>
      </c>
      <c r="H548" s="1033">
        <v>27231.337</v>
      </c>
    </row>
    <row r="549" spans="1:8">
      <c r="A549" s="974">
        <v>2009</v>
      </c>
      <c r="B549" s="1032">
        <v>6395953</v>
      </c>
      <c r="C549" s="1032">
        <v>1784291</v>
      </c>
      <c r="D549" s="1032">
        <v>2869276</v>
      </c>
      <c r="E549" s="1032">
        <v>268108</v>
      </c>
      <c r="F549" s="1032">
        <v>1408733</v>
      </c>
      <c r="G549" s="1032">
        <v>38648</v>
      </c>
      <c r="H549" s="1033">
        <v>26897.523000000001</v>
      </c>
    </row>
    <row r="550" spans="1:8">
      <c r="A550" s="974">
        <v>2010</v>
      </c>
      <c r="B550" s="1068">
        <f>SUM(C550:H550)</f>
        <v>6705965.4410000006</v>
      </c>
      <c r="C550" s="1069">
        <v>1891752.6410000001</v>
      </c>
      <c r="D550" s="1069">
        <v>2816459.1140000001</v>
      </c>
      <c r="E550" s="1069">
        <v>328253.20500000002</v>
      </c>
      <c r="F550" s="1069">
        <v>1581915.9750000001</v>
      </c>
      <c r="G550" s="1069">
        <v>52727.815000000002</v>
      </c>
      <c r="H550" s="1070">
        <v>34856.690999999999</v>
      </c>
    </row>
    <row r="551" spans="1:8">
      <c r="A551" s="1003" t="s">
        <v>532</v>
      </c>
      <c r="B551" s="1003"/>
      <c r="C551" s="1003"/>
      <c r="D551" s="1003"/>
      <c r="E551" s="1003"/>
      <c r="F551" s="1003"/>
      <c r="G551" s="1003"/>
      <c r="H551" s="1003"/>
    </row>
    <row r="552" spans="1:8">
      <c r="A552" s="974"/>
      <c r="B552" s="1071">
        <v>269</v>
      </c>
      <c r="C552" s="1071">
        <v>494</v>
      </c>
      <c r="D552" s="1071">
        <v>168</v>
      </c>
      <c r="E552" s="1071">
        <v>955</v>
      </c>
      <c r="F552" s="1071">
        <v>411</v>
      </c>
      <c r="G552" s="1072">
        <v>-41</v>
      </c>
      <c r="H552" s="1071">
        <v>85</v>
      </c>
    </row>
    <row r="553" spans="1:8">
      <c r="A553" s="1044" t="s">
        <v>100</v>
      </c>
      <c r="B553" s="1073"/>
      <c r="C553" s="1043"/>
      <c r="D553" s="1043"/>
      <c r="E553" s="1043"/>
      <c r="F553" s="1025"/>
      <c r="G553" s="1074"/>
      <c r="H553" s="1025"/>
    </row>
    <row r="554" spans="1:8">
      <c r="A554" s="1043" t="s">
        <v>533</v>
      </c>
      <c r="B554" s="1073"/>
      <c r="C554" s="1043"/>
      <c r="D554" s="1043"/>
      <c r="E554" s="1043"/>
      <c r="F554" s="1025"/>
      <c r="G554" s="1074"/>
      <c r="H554" s="1025"/>
    </row>
    <row r="555" spans="1:8">
      <c r="A555" s="1043" t="s">
        <v>534</v>
      </c>
      <c r="B555" s="1073"/>
      <c r="C555" s="1043"/>
      <c r="D555" s="1043"/>
      <c r="E555" s="1043"/>
      <c r="F555" s="1025"/>
      <c r="G555" s="1074"/>
      <c r="H555" s="1025"/>
    </row>
    <row r="556" spans="1:8">
      <c r="A556" s="1025" t="s">
        <v>535</v>
      </c>
      <c r="B556" s="1025"/>
      <c r="C556" s="1025"/>
      <c r="D556" s="1025"/>
      <c r="E556" s="1025"/>
      <c r="F556" s="1025"/>
      <c r="G556" s="1025"/>
      <c r="H556" s="1025"/>
    </row>
    <row r="558" spans="1:8">
      <c r="A558" s="1023" t="s">
        <v>536</v>
      </c>
      <c r="B558" s="1023"/>
      <c r="C558" s="1025"/>
      <c r="D558" s="1025"/>
      <c r="E558" s="1025"/>
      <c r="F558" s="1025"/>
      <c r="G558" s="1025"/>
      <c r="H558" s="1025"/>
    </row>
    <row r="559" spans="1:8">
      <c r="A559" s="10" t="s">
        <v>430</v>
      </c>
      <c r="B559" s="1075"/>
      <c r="C559" s="1025"/>
      <c r="D559" s="1025"/>
      <c r="E559" s="1025"/>
      <c r="F559" s="1025"/>
      <c r="G559" s="1025"/>
      <c r="H559" s="1025"/>
    </row>
    <row r="560" spans="1:8" ht="51">
      <c r="A560" s="1076" t="s">
        <v>0</v>
      </c>
      <c r="B560" s="1077" t="s">
        <v>537</v>
      </c>
      <c r="C560" s="1078" t="s">
        <v>538</v>
      </c>
      <c r="D560" s="1078" t="s">
        <v>539</v>
      </c>
      <c r="E560" s="1078" t="s">
        <v>540</v>
      </c>
      <c r="F560" s="1078" t="s">
        <v>529</v>
      </c>
      <c r="G560" s="1079" t="s">
        <v>541</v>
      </c>
      <c r="H560" s="1080" t="s">
        <v>531</v>
      </c>
    </row>
    <row r="561" spans="1:11">
      <c r="A561" s="974">
        <v>1995</v>
      </c>
      <c r="B561" s="1029">
        <v>106579</v>
      </c>
      <c r="C561" s="1029">
        <v>1683.4</v>
      </c>
      <c r="D561" s="1029">
        <v>8742.2999999999993</v>
      </c>
      <c r="E561" s="1029">
        <v>518.79999999999995</v>
      </c>
      <c r="F561" s="1029">
        <v>95423.1</v>
      </c>
      <c r="G561" s="1081">
        <v>211.4</v>
      </c>
      <c r="H561" s="1082" t="s">
        <v>99</v>
      </c>
      <c r="K561" s="3"/>
    </row>
    <row r="562" spans="1:11">
      <c r="A562" s="974">
        <v>1996</v>
      </c>
      <c r="B562" s="1032">
        <v>108390.20000000001</v>
      </c>
      <c r="C562" s="1032">
        <v>367.7</v>
      </c>
      <c r="D562" s="1032">
        <v>12902.9</v>
      </c>
      <c r="E562" s="1032">
        <v>0</v>
      </c>
      <c r="F562" s="1032">
        <v>94565.6</v>
      </c>
      <c r="G562" s="1032">
        <v>554</v>
      </c>
      <c r="H562" s="1083" t="s">
        <v>99</v>
      </c>
    </row>
    <row r="563" spans="1:11">
      <c r="A563" s="974">
        <v>1997</v>
      </c>
      <c r="B563" s="1032">
        <v>117459.2</v>
      </c>
      <c r="C563" s="1032">
        <v>524.79999999999995</v>
      </c>
      <c r="D563" s="1032">
        <v>12690.8</v>
      </c>
      <c r="E563" s="1032">
        <v>0</v>
      </c>
      <c r="F563" s="1032">
        <v>103989.8</v>
      </c>
      <c r="G563" s="1032">
        <v>253.8</v>
      </c>
      <c r="H563" s="1083" t="s">
        <v>99</v>
      </c>
    </row>
    <row r="564" spans="1:11">
      <c r="A564" s="974">
        <v>1998</v>
      </c>
      <c r="B564" s="1032">
        <v>166208.90000000002</v>
      </c>
      <c r="C564" s="1032">
        <v>5326.8</v>
      </c>
      <c r="D564" s="1032">
        <v>9154.6</v>
      </c>
      <c r="E564" s="1032">
        <v>20131.099999999999</v>
      </c>
      <c r="F564" s="1032">
        <v>130951.2</v>
      </c>
      <c r="G564" s="1032">
        <v>645.20000000000005</v>
      </c>
      <c r="H564" s="1083" t="s">
        <v>99</v>
      </c>
    </row>
    <row r="565" spans="1:11">
      <c r="A565" s="974">
        <v>1999</v>
      </c>
      <c r="B565" s="1032">
        <v>198268.59500000003</v>
      </c>
      <c r="C565" s="1032">
        <v>1125.5999999999999</v>
      </c>
      <c r="D565" s="1032">
        <v>14700.5</v>
      </c>
      <c r="E565" s="1032">
        <v>56392.800000000003</v>
      </c>
      <c r="F565" s="1032">
        <v>123211</v>
      </c>
      <c r="G565" s="1032">
        <v>2838.6950000000002</v>
      </c>
      <c r="H565" s="1084">
        <v>0</v>
      </c>
    </row>
    <row r="566" spans="1:11">
      <c r="A566" s="974">
        <v>2000</v>
      </c>
      <c r="B566" s="1032">
        <v>172881.50300000003</v>
      </c>
      <c r="C566" s="1032">
        <v>3426.9</v>
      </c>
      <c r="D566" s="1032">
        <v>13769.3</v>
      </c>
      <c r="E566" s="1032">
        <v>51537.599999999999</v>
      </c>
      <c r="F566" s="1032">
        <v>97092.1</v>
      </c>
      <c r="G566" s="1032">
        <v>7055.6030000000001</v>
      </c>
      <c r="H566" s="1084">
        <v>0</v>
      </c>
    </row>
    <row r="567" spans="1:11">
      <c r="A567" s="974">
        <v>2001</v>
      </c>
      <c r="B567" s="1032">
        <v>94694.122000000003</v>
      </c>
      <c r="C567" s="1032">
        <v>3284.6</v>
      </c>
      <c r="D567" s="1032">
        <v>23538.1</v>
      </c>
      <c r="E567" s="1032">
        <v>13566.2</v>
      </c>
      <c r="F567" s="1032">
        <v>43706.3</v>
      </c>
      <c r="G567" s="1032">
        <v>10460.43</v>
      </c>
      <c r="H567" s="1085">
        <v>138.49199999999999</v>
      </c>
    </row>
    <row r="568" spans="1:11">
      <c r="A568" s="974">
        <v>2002</v>
      </c>
      <c r="B568" s="1032">
        <v>112296.59699999999</v>
      </c>
      <c r="C568" s="1032">
        <v>35651.599999999999</v>
      </c>
      <c r="D568" s="1032">
        <v>19841.3</v>
      </c>
      <c r="E568" s="1032">
        <v>23164.1</v>
      </c>
      <c r="F568" s="1032">
        <v>18855.8</v>
      </c>
      <c r="G568" s="1032">
        <v>14615.195</v>
      </c>
      <c r="H568" s="1085">
        <v>168.602</v>
      </c>
    </row>
    <row r="569" spans="1:11">
      <c r="A569" s="974">
        <v>2003</v>
      </c>
      <c r="B569" s="1032">
        <v>192079.47699999998</v>
      </c>
      <c r="C569" s="1032">
        <v>45037.1</v>
      </c>
      <c r="D569" s="1032">
        <v>21376.1</v>
      </c>
      <c r="E569" s="1032">
        <v>69842.2</v>
      </c>
      <c r="F569" s="1032">
        <v>35051.5</v>
      </c>
      <c r="G569" s="1032">
        <v>20065.716</v>
      </c>
      <c r="H569" s="1085">
        <v>706.86099999999999</v>
      </c>
    </row>
    <row r="570" spans="1:11">
      <c r="A570" s="974">
        <v>2004</v>
      </c>
      <c r="B570" s="1032">
        <v>275560.25199999998</v>
      </c>
      <c r="C570" s="1032">
        <v>53707.4</v>
      </c>
      <c r="D570" s="1032">
        <v>28214.2</v>
      </c>
      <c r="E570" s="1032">
        <v>129284.9</v>
      </c>
      <c r="F570" s="1032">
        <v>36189.800000000003</v>
      </c>
      <c r="G570" s="1032">
        <v>28157.264999999999</v>
      </c>
      <c r="H570" s="1085">
        <v>6.6870000000000003</v>
      </c>
    </row>
    <row r="571" spans="1:11">
      <c r="A571" s="974">
        <v>2005</v>
      </c>
      <c r="B571" s="1032">
        <v>293298.484</v>
      </c>
      <c r="C571" s="1032">
        <v>48646.966999999997</v>
      </c>
      <c r="D571" s="1032">
        <v>34120.258999999998</v>
      </c>
      <c r="E571" s="1032">
        <v>125750.758</v>
      </c>
      <c r="F571" s="1032">
        <v>47760.586000000003</v>
      </c>
      <c r="G571" s="1032">
        <v>37019.913999999997</v>
      </c>
      <c r="H571" s="1085">
        <v>0</v>
      </c>
    </row>
    <row r="572" spans="1:11">
      <c r="A572" s="974">
        <v>2006</v>
      </c>
      <c r="B572" s="1032">
        <v>343956.12300000002</v>
      </c>
      <c r="C572" s="1066">
        <v>84374.048999999999</v>
      </c>
      <c r="D572" s="1066">
        <v>31124</v>
      </c>
      <c r="E572" s="1066">
        <v>129731</v>
      </c>
      <c r="F572" s="1066">
        <v>59702</v>
      </c>
      <c r="G572" s="1066">
        <v>38832.008999999998</v>
      </c>
      <c r="H572" s="1085">
        <v>193.065</v>
      </c>
    </row>
    <row r="573" spans="1:11">
      <c r="A573" s="974">
        <v>2007</v>
      </c>
      <c r="B573" s="1032">
        <v>448798</v>
      </c>
      <c r="C573" s="1032">
        <v>73651.179000000004</v>
      </c>
      <c r="D573" s="1032">
        <v>58019.548000000003</v>
      </c>
      <c r="E573" s="1032">
        <v>158001.147</v>
      </c>
      <c r="F573" s="1032">
        <v>110866.197</v>
      </c>
      <c r="G573" s="1032">
        <v>47346.493000000002</v>
      </c>
      <c r="H573" s="1033">
        <v>914</v>
      </c>
    </row>
    <row r="574" spans="1:11">
      <c r="A574" s="974">
        <v>2008</v>
      </c>
      <c r="B574" s="1032">
        <v>614155.62600000005</v>
      </c>
      <c r="C574" s="1032">
        <v>97841.495999999999</v>
      </c>
      <c r="D574" s="1032">
        <v>61300.152999999998</v>
      </c>
      <c r="E574" s="1032">
        <v>242928.228</v>
      </c>
      <c r="F574" s="1032">
        <v>132306.834</v>
      </c>
      <c r="G574" s="1032">
        <v>79691.914999999994</v>
      </c>
      <c r="H574" s="1033">
        <v>87</v>
      </c>
    </row>
    <row r="575" spans="1:11">
      <c r="A575" s="974">
        <v>2009</v>
      </c>
      <c r="B575" s="1032">
        <v>447496.52899999998</v>
      </c>
      <c r="C575" s="1032">
        <v>107913.068</v>
      </c>
      <c r="D575" s="1032">
        <v>37666.777999999998</v>
      </c>
      <c r="E575" s="1032">
        <v>107554.21400000001</v>
      </c>
      <c r="F575" s="1032">
        <v>143326.217</v>
      </c>
      <c r="G575" s="1032">
        <v>51036.252</v>
      </c>
      <c r="H575" s="1033">
        <v>0</v>
      </c>
    </row>
    <row r="576" spans="1:11">
      <c r="A576" s="974">
        <v>2010</v>
      </c>
      <c r="B576" s="1086">
        <v>561997.4709999999</v>
      </c>
      <c r="C576" s="1037">
        <v>112270.416</v>
      </c>
      <c r="D576" s="1037">
        <v>60009.156999999999</v>
      </c>
      <c r="E576" s="1037">
        <v>154475.179</v>
      </c>
      <c r="F576" s="1037">
        <v>181108.196</v>
      </c>
      <c r="G576" s="1037">
        <v>53929.347000000002</v>
      </c>
      <c r="H576" s="1038">
        <v>205.17599999999999</v>
      </c>
    </row>
    <row r="577" spans="1:9">
      <c r="A577" s="1003" t="s">
        <v>532</v>
      </c>
      <c r="B577" s="1003"/>
      <c r="C577" s="1003"/>
      <c r="D577" s="1003"/>
      <c r="E577" s="1003"/>
      <c r="F577" s="1003"/>
      <c r="G577" s="1003"/>
      <c r="H577" s="1003"/>
    </row>
    <row r="578" spans="1:9">
      <c r="A578" s="974"/>
      <c r="B578" s="1087">
        <v>427</v>
      </c>
      <c r="C578" s="1087">
        <v>6571</v>
      </c>
      <c r="D578" s="1087">
        <v>586</v>
      </c>
      <c r="E578" s="1087">
        <v>29664</v>
      </c>
      <c r="F578" s="1087">
        <v>90</v>
      </c>
      <c r="G578" s="1087">
        <v>25459</v>
      </c>
      <c r="H578" s="1087" t="s">
        <v>91</v>
      </c>
    </row>
    <row r="579" spans="1:9">
      <c r="A579" s="1044" t="s">
        <v>100</v>
      </c>
      <c r="B579" s="1075"/>
      <c r="C579" s="1025"/>
      <c r="D579" s="1025"/>
      <c r="E579" s="1025"/>
      <c r="F579" s="1025"/>
      <c r="G579" s="1025"/>
      <c r="H579" s="1025"/>
    </row>
    <row r="580" spans="1:9">
      <c r="A580" s="1043" t="s">
        <v>533</v>
      </c>
      <c r="B580" s="1075"/>
      <c r="C580" s="1025"/>
      <c r="D580" s="1025"/>
      <c r="E580" s="1025"/>
      <c r="F580" s="1025"/>
      <c r="G580" s="1025"/>
      <c r="H580" s="1025"/>
    </row>
    <row r="581" spans="1:9">
      <c r="A581" s="1043" t="s">
        <v>534</v>
      </c>
      <c r="B581" s="1075"/>
      <c r="C581" s="1025"/>
      <c r="D581" s="1025"/>
      <c r="E581" s="1025"/>
      <c r="F581" s="1025"/>
      <c r="G581" s="1025"/>
      <c r="H581" s="1025"/>
    </row>
    <row r="582" spans="1:9">
      <c r="A582" s="1043"/>
      <c r="B582" s="1075"/>
      <c r="C582" s="1025"/>
      <c r="D582" s="1025"/>
      <c r="E582" s="1025"/>
      <c r="F582" s="1025"/>
      <c r="G582" s="1025"/>
      <c r="H582" s="1025"/>
    </row>
    <row r="583" spans="1:9">
      <c r="A583" s="1025" t="s">
        <v>542</v>
      </c>
      <c r="I583" s="1025"/>
    </row>
    <row r="584" spans="1:9">
      <c r="A584" s="1023" t="s">
        <v>543</v>
      </c>
      <c r="B584" s="1025"/>
      <c r="C584" s="1025"/>
      <c r="D584" s="1025"/>
      <c r="E584" s="1025"/>
      <c r="F584" s="1025"/>
      <c r="G584" s="1025"/>
      <c r="H584" s="1025"/>
      <c r="I584" s="1088"/>
    </row>
    <row r="585" spans="1:9">
      <c r="A585" s="10" t="s">
        <v>430</v>
      </c>
      <c r="B585" s="1025"/>
      <c r="C585" s="1025"/>
      <c r="D585" s="1025"/>
      <c r="E585" s="1025"/>
      <c r="F585" s="1025"/>
      <c r="G585" s="1025"/>
      <c r="H585" s="1025"/>
      <c r="I585" s="1025"/>
    </row>
    <row r="586" spans="1:9" ht="51">
      <c r="A586" s="1076" t="s">
        <v>0</v>
      </c>
      <c r="B586" s="1089" t="s">
        <v>537</v>
      </c>
      <c r="C586" s="1090" t="s">
        <v>526</v>
      </c>
      <c r="D586" s="1091" t="s">
        <v>527</v>
      </c>
      <c r="E586" s="1092" t="s">
        <v>528</v>
      </c>
      <c r="F586" s="1093" t="s">
        <v>529</v>
      </c>
      <c r="G586" s="1094" t="s">
        <v>544</v>
      </c>
      <c r="H586" s="1095" t="s">
        <v>531</v>
      </c>
      <c r="I586" s="1025"/>
    </row>
    <row r="587" spans="1:9">
      <c r="A587" s="974">
        <v>1995</v>
      </c>
      <c r="B587" s="1032">
        <v>61018.8</v>
      </c>
      <c r="C587" s="1032">
        <v>25291.599999999999</v>
      </c>
      <c r="D587" s="1032">
        <v>1474.1</v>
      </c>
      <c r="E587" s="1032">
        <v>1551.5</v>
      </c>
      <c r="F587" s="1032">
        <v>5155.2</v>
      </c>
      <c r="G587" s="1032">
        <v>189.24299999999999</v>
      </c>
      <c r="H587" s="1030">
        <v>87.703000000000003</v>
      </c>
      <c r="I587" s="1025"/>
    </row>
    <row r="588" spans="1:9">
      <c r="A588" s="974">
        <v>1996</v>
      </c>
      <c r="B588" s="1032">
        <v>48225.2</v>
      </c>
      <c r="C588" s="1032">
        <v>18014.900000000001</v>
      </c>
      <c r="D588" s="1032">
        <v>1297.8</v>
      </c>
      <c r="E588" s="1032">
        <v>11.8</v>
      </c>
      <c r="F588" s="1032">
        <v>2157.6</v>
      </c>
      <c r="G588" s="1032">
        <v>322.42200000000003</v>
      </c>
      <c r="H588" s="1033" t="s">
        <v>545</v>
      </c>
      <c r="I588" s="1025"/>
    </row>
    <row r="589" spans="1:9">
      <c r="A589" s="974">
        <v>1997</v>
      </c>
      <c r="B589" s="1032">
        <v>46097.5</v>
      </c>
      <c r="C589" s="1032">
        <v>17211</v>
      </c>
      <c r="D589" s="1032">
        <v>999.7</v>
      </c>
      <c r="E589" s="1032">
        <v>94</v>
      </c>
      <c r="F589" s="1032">
        <v>1412.9</v>
      </c>
      <c r="G589" s="1032">
        <v>9630.4390000000003</v>
      </c>
      <c r="H589" s="1033">
        <v>3.12</v>
      </c>
      <c r="I589" s="1025"/>
    </row>
    <row r="590" spans="1:9">
      <c r="A590" s="974">
        <v>1998</v>
      </c>
      <c r="B590" s="1032">
        <v>26387.599999999999</v>
      </c>
      <c r="C590" s="1032">
        <v>3235.6</v>
      </c>
      <c r="D590" s="1032">
        <v>3322.9</v>
      </c>
      <c r="E590" s="1032">
        <v>1593.4</v>
      </c>
      <c r="F590" s="1032">
        <v>1646.8</v>
      </c>
      <c r="G590" s="1032">
        <v>347.55099999999999</v>
      </c>
      <c r="H590" s="1033">
        <v>81.069999999999993</v>
      </c>
      <c r="I590" s="1025"/>
    </row>
    <row r="591" spans="1:9">
      <c r="A591" s="974">
        <v>1999</v>
      </c>
      <c r="B591" s="1032">
        <v>10031.567999999999</v>
      </c>
      <c r="C591" s="1032">
        <v>526</v>
      </c>
      <c r="D591" s="1032">
        <v>1646</v>
      </c>
      <c r="E591" s="1032">
        <v>2337.5</v>
      </c>
      <c r="F591" s="1032">
        <v>5249</v>
      </c>
      <c r="G591" s="1032">
        <v>40.427</v>
      </c>
      <c r="H591" s="1033">
        <v>232.64099999999999</v>
      </c>
      <c r="I591" s="1025"/>
    </row>
    <row r="592" spans="1:9">
      <c r="A592" s="974">
        <v>2000</v>
      </c>
      <c r="B592" s="1032">
        <v>17150.588</v>
      </c>
      <c r="C592" s="1032">
        <v>2265.3000000000002</v>
      </c>
      <c r="D592" s="1032">
        <v>5926.4</v>
      </c>
      <c r="E592" s="1032">
        <v>1792.6</v>
      </c>
      <c r="F592" s="1032">
        <v>6296.6</v>
      </c>
      <c r="G592" s="1032">
        <v>869.68799999999999</v>
      </c>
      <c r="H592" s="1033">
        <v>0</v>
      </c>
      <c r="I592" s="1025"/>
    </row>
    <row r="593" spans="1:11">
      <c r="A593" s="974">
        <v>2001</v>
      </c>
      <c r="B593" s="1032">
        <v>12755.126</v>
      </c>
      <c r="C593" s="1032">
        <v>3622.4</v>
      </c>
      <c r="D593" s="1032">
        <v>3841.8</v>
      </c>
      <c r="E593" s="1032">
        <v>43.8</v>
      </c>
      <c r="F593" s="1032">
        <v>3856.1</v>
      </c>
      <c r="G593" s="1032">
        <v>970.74599999999998</v>
      </c>
      <c r="H593" s="1033">
        <v>420.28</v>
      </c>
      <c r="I593" s="1025"/>
    </row>
    <row r="594" spans="1:11">
      <c r="A594" s="974">
        <v>2002</v>
      </c>
      <c r="B594" s="1066">
        <v>17263.936000000002</v>
      </c>
      <c r="C594" s="1066">
        <v>8039.1</v>
      </c>
      <c r="D594" s="1066">
        <v>3227.4</v>
      </c>
      <c r="E594" s="1066">
        <v>327.9</v>
      </c>
      <c r="F594" s="1066">
        <v>4704.5</v>
      </c>
      <c r="G594" s="1066">
        <v>687.44100000000003</v>
      </c>
      <c r="H594" s="1067">
        <v>277.59500000000003</v>
      </c>
      <c r="I594" s="1025"/>
    </row>
    <row r="595" spans="1:11">
      <c r="A595" s="974">
        <v>2003</v>
      </c>
      <c r="B595" s="1032">
        <v>24843.136999999995</v>
      </c>
      <c r="C595" s="1032">
        <v>10970.8</v>
      </c>
      <c r="D595" s="1032">
        <v>3713.4</v>
      </c>
      <c r="E595" s="1032">
        <v>382.3</v>
      </c>
      <c r="F595" s="1032">
        <v>8826.2999999999993</v>
      </c>
      <c r="G595" s="1032">
        <v>792.82500000000005</v>
      </c>
      <c r="H595" s="1033">
        <v>157.512</v>
      </c>
      <c r="I595" s="1096"/>
    </row>
    <row r="596" spans="1:11">
      <c r="A596" s="974">
        <v>2004</v>
      </c>
      <c r="B596" s="1032">
        <v>26538.045999999998</v>
      </c>
      <c r="C596" s="1032">
        <v>11525.2</v>
      </c>
      <c r="D596" s="1032">
        <v>5356.8</v>
      </c>
      <c r="E596" s="1032">
        <v>323.2</v>
      </c>
      <c r="F596" s="1032">
        <v>7053.9</v>
      </c>
      <c r="G596" s="1032">
        <v>1947.7929999999999</v>
      </c>
      <c r="H596" s="1033">
        <v>331.15300000000002</v>
      </c>
      <c r="I596" s="1096"/>
    </row>
    <row r="597" spans="1:11">
      <c r="A597" s="974">
        <v>2005</v>
      </c>
      <c r="B597" s="1032">
        <v>163206.21599999999</v>
      </c>
      <c r="C597" s="1032">
        <v>37678.553</v>
      </c>
      <c r="D597" s="1032">
        <v>45011.561000000002</v>
      </c>
      <c r="E597" s="1032">
        <v>27766.47</v>
      </c>
      <c r="F597" s="1032">
        <v>50854.677000000003</v>
      </c>
      <c r="G597" s="1032">
        <v>682</v>
      </c>
      <c r="H597" s="1033">
        <v>1212.9549999999999</v>
      </c>
      <c r="I597" s="1096"/>
    </row>
    <row r="598" spans="1:11">
      <c r="A598" s="974">
        <v>2006</v>
      </c>
      <c r="B598" s="1032">
        <v>94308.373999999996</v>
      </c>
      <c r="C598" s="1032">
        <v>43388</v>
      </c>
      <c r="D598" s="1032">
        <v>29816</v>
      </c>
      <c r="E598" s="1032">
        <v>755</v>
      </c>
      <c r="F598" s="1032">
        <v>18000.401999999998</v>
      </c>
      <c r="G598" s="1032">
        <v>1335</v>
      </c>
      <c r="H598" s="1033">
        <v>1013.972</v>
      </c>
      <c r="I598" s="1096"/>
    </row>
    <row r="599" spans="1:11">
      <c r="A599" s="974">
        <v>2007</v>
      </c>
      <c r="B599" s="1032">
        <v>130883.197</v>
      </c>
      <c r="C599" s="1032">
        <v>47134</v>
      </c>
      <c r="D599" s="1032">
        <v>55903</v>
      </c>
      <c r="E599" s="1032">
        <v>4288</v>
      </c>
      <c r="F599" s="1032">
        <v>22710</v>
      </c>
      <c r="G599" s="1032">
        <v>474</v>
      </c>
      <c r="H599" s="1033">
        <v>374.197</v>
      </c>
      <c r="I599" s="1036"/>
    </row>
    <row r="600" spans="1:11">
      <c r="A600" s="974">
        <v>2008</v>
      </c>
      <c r="B600" s="1032">
        <v>131841.88800000001</v>
      </c>
      <c r="C600" s="1032">
        <v>40855</v>
      </c>
      <c r="D600" s="1032">
        <v>55238</v>
      </c>
      <c r="E600" s="1032">
        <v>3521</v>
      </c>
      <c r="F600" s="1032">
        <v>31853.105</v>
      </c>
      <c r="G600" s="1032">
        <v>202</v>
      </c>
      <c r="H600" s="1033">
        <v>172.78299999999999</v>
      </c>
      <c r="I600" s="1025"/>
      <c r="K600" s="1032"/>
    </row>
    <row r="601" spans="1:11">
      <c r="A601" s="974">
        <v>2009</v>
      </c>
      <c r="B601" s="1032">
        <v>91690.708000000013</v>
      </c>
      <c r="C601" s="1032">
        <v>32854.101000000002</v>
      </c>
      <c r="D601" s="1032">
        <v>18964.870999999999</v>
      </c>
      <c r="E601" s="1032">
        <v>9655.2260000000006</v>
      </c>
      <c r="F601" s="1032">
        <v>29003.865000000002</v>
      </c>
      <c r="G601" s="1032">
        <v>948.39800000000002</v>
      </c>
      <c r="H601" s="1033">
        <v>264.24700000000001</v>
      </c>
      <c r="I601" s="1025"/>
    </row>
    <row r="602" spans="1:11">
      <c r="A602" s="974">
        <v>2010</v>
      </c>
      <c r="B602" s="1097">
        <v>115901</v>
      </c>
      <c r="C602" s="1098">
        <v>20673.280999999999</v>
      </c>
      <c r="D602" s="1098">
        <v>64976.737000000001</v>
      </c>
      <c r="E602" s="1098">
        <v>1106.066</v>
      </c>
      <c r="F602" s="1098">
        <v>28415.857</v>
      </c>
      <c r="G602" s="1098">
        <v>630</v>
      </c>
      <c r="H602" s="1099">
        <v>98.251000000000005</v>
      </c>
      <c r="I602" s="1025"/>
    </row>
    <row r="603" spans="1:11">
      <c r="A603" s="1003" t="s">
        <v>532</v>
      </c>
      <c r="B603" s="1003"/>
      <c r="C603" s="1003"/>
      <c r="D603" s="1003"/>
      <c r="E603" s="1003"/>
      <c r="F603" s="1003"/>
      <c r="G603" s="1003"/>
      <c r="H603" s="1003"/>
      <c r="I603" s="1025"/>
    </row>
    <row r="604" spans="1:11">
      <c r="A604" s="974"/>
      <c r="B604" s="1053">
        <v>90</v>
      </c>
      <c r="C604" s="1072">
        <v>-18</v>
      </c>
      <c r="D604" s="1053">
        <v>4308</v>
      </c>
      <c r="E604" s="1072">
        <v>-29</v>
      </c>
      <c r="F604" s="1053">
        <v>451</v>
      </c>
      <c r="G604" s="1053">
        <v>233</v>
      </c>
      <c r="H604" s="1053">
        <v>11</v>
      </c>
      <c r="I604" s="1025"/>
    </row>
    <row r="605" spans="1:11">
      <c r="A605" s="1044" t="s">
        <v>100</v>
      </c>
      <c r="B605" s="1025"/>
      <c r="C605" s="1025"/>
      <c r="D605" s="1025"/>
      <c r="E605" s="1025"/>
      <c r="F605" s="1025"/>
      <c r="G605" s="1025"/>
      <c r="H605" s="1025"/>
      <c r="I605" s="1025"/>
    </row>
    <row r="606" spans="1:11">
      <c r="A606" s="1043" t="s">
        <v>533</v>
      </c>
      <c r="B606" s="1025"/>
      <c r="C606" s="1025"/>
      <c r="D606" s="1025"/>
      <c r="E606" s="1025"/>
      <c r="F606" s="1025"/>
      <c r="G606" s="1025"/>
      <c r="H606" s="1025"/>
      <c r="I606" s="1025"/>
    </row>
    <row r="607" spans="1:11">
      <c r="A607" s="1043" t="s">
        <v>534</v>
      </c>
      <c r="B607" s="1025"/>
      <c r="C607" s="1025"/>
      <c r="D607" s="1025"/>
      <c r="E607" s="1100"/>
      <c r="F607" s="1025"/>
      <c r="G607" s="1025"/>
      <c r="H607" s="1025"/>
    </row>
    <row r="608" spans="1:11">
      <c r="A608" s="1043"/>
      <c r="B608" s="1025"/>
      <c r="C608" s="1025"/>
      <c r="D608" s="1025"/>
      <c r="E608" s="1100"/>
      <c r="F608" s="1025"/>
      <c r="G608" s="1025"/>
      <c r="H608" s="1025"/>
    </row>
    <row r="609" spans="1:8">
      <c r="A609" s="1025" t="s">
        <v>542</v>
      </c>
      <c r="B609" s="1025"/>
      <c r="C609" s="1025"/>
      <c r="D609" s="1025"/>
      <c r="E609" s="1074"/>
      <c r="F609" s="1025"/>
      <c r="G609" s="1025"/>
      <c r="H609" s="1025"/>
    </row>
  </sheetData>
  <protectedRanges>
    <protectedRange sqref="C546:G546" name="all_2"/>
    <protectedRange sqref="C572:F572" name="all_1_1"/>
    <protectedRange sqref="C598:G598" name="all_2_1_1"/>
  </protectedRanges>
  <mergeCells count="28">
    <mergeCell ref="A551:H551"/>
    <mergeCell ref="A577:H577"/>
    <mergeCell ref="A603:H603"/>
    <mergeCell ref="A352:E352"/>
    <mergeCell ref="A393:C393"/>
    <mergeCell ref="A432:C432"/>
    <mergeCell ref="A440:E440"/>
    <mergeCell ref="A473:E473"/>
    <mergeCell ref="A518:D518"/>
    <mergeCell ref="B202:D202"/>
    <mergeCell ref="A218:G218"/>
    <mergeCell ref="A254:E254"/>
    <mergeCell ref="A259:E260"/>
    <mergeCell ref="A298:E298"/>
    <mergeCell ref="A348:E348"/>
    <mergeCell ref="A67:G67"/>
    <mergeCell ref="A74:E74"/>
    <mergeCell ref="A101:D101"/>
    <mergeCell ref="A112:H112"/>
    <mergeCell ref="A149:D149"/>
    <mergeCell ref="A165:H165"/>
    <mergeCell ref="B5:H5"/>
    <mergeCell ref="B8:H8"/>
    <mergeCell ref="B9:H9"/>
    <mergeCell ref="A25:A26"/>
    <mergeCell ref="B25:C25"/>
    <mergeCell ref="D25:E25"/>
    <mergeCell ref="F25:G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J34"/>
  <sheetViews>
    <sheetView workbookViewId="0">
      <selection activeCell="M28" sqref="M28"/>
    </sheetView>
  </sheetViews>
  <sheetFormatPr defaultRowHeight="15"/>
  <cols>
    <col min="1" max="16384" width="9.140625" style="7"/>
  </cols>
  <sheetData>
    <row r="1" spans="1:10">
      <c r="A1" s="5" t="s">
        <v>546</v>
      </c>
    </row>
    <row r="2" spans="1:10">
      <c r="A2" s="10" t="s">
        <v>3</v>
      </c>
    </row>
    <row r="3" spans="1:10">
      <c r="A3" s="879" t="s">
        <v>0</v>
      </c>
      <c r="B3" s="1102" t="s">
        <v>547</v>
      </c>
      <c r="C3" s="1039"/>
      <c r="D3" s="1039"/>
      <c r="E3" s="1103" t="s">
        <v>431</v>
      </c>
      <c r="F3" s="987"/>
      <c r="G3" s="1102"/>
      <c r="H3" s="1039" t="s">
        <v>96</v>
      </c>
      <c r="I3" s="1039"/>
      <c r="J3" s="1039"/>
    </row>
    <row r="4" spans="1:10" ht="45">
      <c r="A4" s="879"/>
      <c r="B4" s="1104" t="s">
        <v>1</v>
      </c>
      <c r="C4" s="1104" t="s">
        <v>548</v>
      </c>
      <c r="D4" s="1104" t="s">
        <v>549</v>
      </c>
      <c r="E4" s="1104" t="s">
        <v>1</v>
      </c>
      <c r="F4" s="1104" t="s">
        <v>548</v>
      </c>
      <c r="G4" s="1104" t="s">
        <v>549</v>
      </c>
      <c r="H4" s="1104" t="s">
        <v>1</v>
      </c>
      <c r="I4" s="1104" t="s">
        <v>548</v>
      </c>
      <c r="J4" s="1104" t="s">
        <v>549</v>
      </c>
    </row>
    <row r="5" spans="1:10">
      <c r="A5" s="974">
        <v>1989</v>
      </c>
      <c r="B5" s="1105">
        <v>20279</v>
      </c>
      <c r="C5" s="1106">
        <v>15438</v>
      </c>
      <c r="D5" s="908">
        <v>4841</v>
      </c>
      <c r="E5" s="1105">
        <v>9319</v>
      </c>
      <c r="F5" s="1106">
        <v>6851</v>
      </c>
      <c r="G5" s="908">
        <v>2468</v>
      </c>
      <c r="H5" s="3">
        <v>10960</v>
      </c>
      <c r="I5" s="3">
        <v>8587</v>
      </c>
      <c r="J5" s="908">
        <v>2373</v>
      </c>
    </row>
    <row r="6" spans="1:10">
      <c r="A6" s="974">
        <v>1990</v>
      </c>
      <c r="B6" s="985">
        <v>25929</v>
      </c>
      <c r="C6" s="4">
        <v>20975</v>
      </c>
      <c r="D6" s="909">
        <v>4954</v>
      </c>
      <c r="E6" s="985">
        <v>15439</v>
      </c>
      <c r="F6" s="4">
        <v>12764</v>
      </c>
      <c r="G6" s="909">
        <v>2675</v>
      </c>
      <c r="H6" s="3">
        <v>10490</v>
      </c>
      <c r="I6" s="3">
        <v>8211</v>
      </c>
      <c r="J6" s="909">
        <v>2279</v>
      </c>
    </row>
    <row r="7" spans="1:10">
      <c r="A7" s="974">
        <v>1991</v>
      </c>
      <c r="B7" s="985">
        <v>30200</v>
      </c>
      <c r="C7" s="4">
        <v>22625</v>
      </c>
      <c r="D7" s="909">
        <v>7575</v>
      </c>
      <c r="E7" s="985">
        <v>18201</v>
      </c>
      <c r="F7" s="4">
        <v>13447</v>
      </c>
      <c r="G7" s="909">
        <v>4754</v>
      </c>
      <c r="H7" s="3">
        <v>11999</v>
      </c>
      <c r="I7" s="3">
        <v>9178</v>
      </c>
      <c r="J7" s="909">
        <v>2821</v>
      </c>
    </row>
    <row r="8" spans="1:10">
      <c r="A8" s="974">
        <v>1992</v>
      </c>
      <c r="B8" s="985">
        <v>31709</v>
      </c>
      <c r="C8" s="4">
        <v>27733</v>
      </c>
      <c r="D8" s="909">
        <v>3976</v>
      </c>
      <c r="E8" s="985">
        <v>19258</v>
      </c>
      <c r="F8" s="4">
        <v>17735</v>
      </c>
      <c r="G8" s="909">
        <v>1523</v>
      </c>
      <c r="H8" s="3">
        <v>12451</v>
      </c>
      <c r="I8" s="3">
        <v>9998</v>
      </c>
      <c r="J8" s="909">
        <v>2453</v>
      </c>
    </row>
    <row r="9" spans="1:10">
      <c r="A9" s="974">
        <v>1993</v>
      </c>
      <c r="B9" s="985">
        <v>33793</v>
      </c>
      <c r="C9" s="4">
        <v>29319</v>
      </c>
      <c r="D9" s="909">
        <v>4474</v>
      </c>
      <c r="E9" s="985">
        <v>20487</v>
      </c>
      <c r="F9" s="4">
        <v>18553</v>
      </c>
      <c r="G9" s="909">
        <v>1934</v>
      </c>
      <c r="H9" s="3">
        <v>13306</v>
      </c>
      <c r="I9" s="3">
        <v>10766</v>
      </c>
      <c r="J9" s="909">
        <v>2540</v>
      </c>
    </row>
    <row r="10" spans="1:10">
      <c r="A10" s="974">
        <v>1994</v>
      </c>
      <c r="B10" s="985">
        <v>37798</v>
      </c>
      <c r="C10" s="4">
        <v>32843</v>
      </c>
      <c r="D10" s="909">
        <v>4955</v>
      </c>
      <c r="E10" s="985">
        <v>23076</v>
      </c>
      <c r="F10" s="4">
        <v>21142</v>
      </c>
      <c r="G10" s="909">
        <v>1934</v>
      </c>
      <c r="H10" s="3">
        <v>14722</v>
      </c>
      <c r="I10" s="3">
        <v>11701</v>
      </c>
      <c r="J10" s="909">
        <v>3021</v>
      </c>
    </row>
    <row r="11" spans="1:10">
      <c r="A11" s="974">
        <v>1995</v>
      </c>
      <c r="B11" s="985">
        <v>35213</v>
      </c>
      <c r="C11" s="4">
        <v>31759</v>
      </c>
      <c r="D11" s="909">
        <v>3454</v>
      </c>
      <c r="E11" s="985">
        <v>20237</v>
      </c>
      <c r="F11" s="4">
        <v>18950</v>
      </c>
      <c r="G11" s="909">
        <v>1287</v>
      </c>
      <c r="H11" s="3">
        <v>14976</v>
      </c>
      <c r="I11" s="3">
        <v>12809</v>
      </c>
      <c r="J11" s="909">
        <v>2167</v>
      </c>
    </row>
    <row r="12" spans="1:10">
      <c r="A12" s="974">
        <v>1996</v>
      </c>
      <c r="B12" s="985">
        <v>38434</v>
      </c>
      <c r="C12" s="4">
        <v>27427</v>
      </c>
      <c r="D12" s="909">
        <v>11007</v>
      </c>
      <c r="E12" s="985">
        <v>21000</v>
      </c>
      <c r="F12" s="4">
        <v>13695</v>
      </c>
      <c r="G12" s="909">
        <v>7305</v>
      </c>
      <c r="H12" s="3">
        <v>17434</v>
      </c>
      <c r="I12" s="3">
        <v>13732</v>
      </c>
      <c r="J12" s="909">
        <v>3702</v>
      </c>
    </row>
    <row r="13" spans="1:10">
      <c r="A13" s="974">
        <v>1997</v>
      </c>
      <c r="B13" s="985">
        <v>41435</v>
      </c>
      <c r="C13" s="4">
        <v>29691</v>
      </c>
      <c r="D13" s="909">
        <v>11744</v>
      </c>
      <c r="E13" s="985">
        <v>22400</v>
      </c>
      <c r="F13" s="4">
        <v>14745</v>
      </c>
      <c r="G13" s="909">
        <v>7655</v>
      </c>
      <c r="H13" s="3">
        <v>19035</v>
      </c>
      <c r="I13" s="3">
        <v>14946</v>
      </c>
      <c r="J13" s="909">
        <v>4089</v>
      </c>
    </row>
    <row r="14" spans="1:10">
      <c r="A14" s="974">
        <v>1998</v>
      </c>
      <c r="B14" s="985">
        <v>47975</v>
      </c>
      <c r="C14" s="4">
        <v>34011</v>
      </c>
      <c r="D14" s="909">
        <v>13964</v>
      </c>
      <c r="E14" s="985">
        <v>25500</v>
      </c>
      <c r="F14" s="4">
        <v>16055</v>
      </c>
      <c r="G14" s="909">
        <v>9445</v>
      </c>
      <c r="H14" s="3">
        <v>22475</v>
      </c>
      <c r="I14" s="3">
        <v>17956</v>
      </c>
      <c r="J14" s="909">
        <v>4519</v>
      </c>
    </row>
    <row r="15" spans="1:10">
      <c r="A15" s="974">
        <v>1999</v>
      </c>
      <c r="B15" s="985">
        <v>54336</v>
      </c>
      <c r="C15" s="4">
        <v>40616</v>
      </c>
      <c r="D15" s="909">
        <v>13720</v>
      </c>
      <c r="E15" s="985">
        <v>27480</v>
      </c>
      <c r="F15" s="4">
        <v>17480</v>
      </c>
      <c r="G15" s="909">
        <v>10000</v>
      </c>
      <c r="H15" s="3">
        <v>26856</v>
      </c>
      <c r="I15" s="3">
        <v>23136</v>
      </c>
      <c r="J15" s="909">
        <v>3720</v>
      </c>
    </row>
    <row r="16" spans="1:10">
      <c r="A16" s="974">
        <v>2000</v>
      </c>
      <c r="B16" s="985">
        <v>66173</v>
      </c>
      <c r="C16" s="4">
        <v>47444</v>
      </c>
      <c r="D16" s="909">
        <v>18729</v>
      </c>
      <c r="E16" s="985">
        <v>33077</v>
      </c>
      <c r="F16" s="4">
        <v>19880</v>
      </c>
      <c r="G16" s="909">
        <v>13197</v>
      </c>
      <c r="H16" s="3">
        <v>33096</v>
      </c>
      <c r="I16" s="3">
        <v>27564</v>
      </c>
      <c r="J16" s="909">
        <v>5532</v>
      </c>
    </row>
    <row r="17" spans="1:10">
      <c r="A17" s="974">
        <v>2001</v>
      </c>
      <c r="B17" s="985">
        <v>79349</v>
      </c>
      <c r="C17" s="4">
        <v>53226</v>
      </c>
      <c r="D17" s="909">
        <v>26123</v>
      </c>
      <c r="E17" s="985">
        <v>39764</v>
      </c>
      <c r="F17" s="4">
        <v>23120</v>
      </c>
      <c r="G17" s="909">
        <v>16644</v>
      </c>
      <c r="H17" s="3">
        <v>39585</v>
      </c>
      <c r="I17" s="3">
        <v>30106</v>
      </c>
      <c r="J17" s="909">
        <v>9479</v>
      </c>
    </row>
    <row r="18" spans="1:10">
      <c r="A18" s="974">
        <v>2002</v>
      </c>
      <c r="B18" s="985">
        <v>85346</v>
      </c>
      <c r="C18" s="4">
        <v>58151</v>
      </c>
      <c r="D18" s="909">
        <v>27195</v>
      </c>
      <c r="E18" s="985">
        <v>41092</v>
      </c>
      <c r="F18" s="4">
        <v>24043</v>
      </c>
      <c r="G18" s="909">
        <v>17049</v>
      </c>
      <c r="H18" s="3">
        <v>44254</v>
      </c>
      <c r="I18" s="3">
        <v>34108</v>
      </c>
      <c r="J18" s="909">
        <v>10146</v>
      </c>
    </row>
    <row r="19" spans="1:10">
      <c r="A19" s="974">
        <v>2003</v>
      </c>
      <c r="B19" s="985">
        <v>93548.666666666657</v>
      </c>
      <c r="C19" s="4">
        <v>63118</v>
      </c>
      <c r="D19" s="909">
        <v>30431</v>
      </c>
      <c r="E19" s="985">
        <v>44734.666666666664</v>
      </c>
      <c r="F19" s="4">
        <v>26174</v>
      </c>
      <c r="G19" s="909">
        <v>18561</v>
      </c>
      <c r="H19" s="3">
        <v>48814</v>
      </c>
      <c r="I19" s="4">
        <v>36944</v>
      </c>
      <c r="J19" s="909">
        <v>11870</v>
      </c>
    </row>
    <row r="20" spans="1:10">
      <c r="A20" s="974">
        <v>2004</v>
      </c>
      <c r="B20" s="985">
        <v>98228.333333333328</v>
      </c>
      <c r="C20" s="4">
        <v>63223</v>
      </c>
      <c r="D20" s="909">
        <v>35005</v>
      </c>
      <c r="E20" s="985">
        <v>48377.333333333328</v>
      </c>
      <c r="F20" s="4">
        <v>28306</v>
      </c>
      <c r="G20" s="909">
        <v>20071</v>
      </c>
      <c r="H20" s="4">
        <v>49851</v>
      </c>
      <c r="I20" s="4">
        <v>34917</v>
      </c>
      <c r="J20" s="909">
        <v>14934</v>
      </c>
    </row>
    <row r="21" spans="1:10">
      <c r="A21" s="974">
        <v>2005</v>
      </c>
      <c r="B21" s="985">
        <v>115920</v>
      </c>
      <c r="C21" s="4">
        <v>74870</v>
      </c>
      <c r="D21" s="909">
        <v>41050</v>
      </c>
      <c r="E21" s="985">
        <v>52020</v>
      </c>
      <c r="F21" s="4">
        <v>33220</v>
      </c>
      <c r="G21" s="909">
        <v>18800</v>
      </c>
      <c r="H21" s="4">
        <v>63900</v>
      </c>
      <c r="I21" s="4">
        <v>41650</v>
      </c>
      <c r="J21" s="909">
        <v>22250</v>
      </c>
    </row>
    <row r="22" spans="1:10">
      <c r="A22" s="974">
        <v>2006</v>
      </c>
      <c r="B22" s="985">
        <v>110180</v>
      </c>
      <c r="C22" s="4">
        <v>72040</v>
      </c>
      <c r="D22" s="909">
        <v>38140</v>
      </c>
      <c r="E22" s="985">
        <v>48950</v>
      </c>
      <c r="F22" s="4">
        <v>31170</v>
      </c>
      <c r="G22" s="909">
        <v>17780</v>
      </c>
      <c r="H22" s="4">
        <v>61230</v>
      </c>
      <c r="I22" s="4">
        <v>40870</v>
      </c>
      <c r="J22" s="909">
        <v>20360</v>
      </c>
    </row>
    <row r="23" spans="1:10">
      <c r="A23" s="974">
        <v>2007</v>
      </c>
      <c r="B23" s="985">
        <v>107560</v>
      </c>
      <c r="C23" s="4">
        <v>71290</v>
      </c>
      <c r="D23" s="909">
        <v>36270</v>
      </c>
      <c r="E23" s="985">
        <v>47090</v>
      </c>
      <c r="F23" s="4">
        <v>30420</v>
      </c>
      <c r="G23" s="909">
        <v>16670</v>
      </c>
      <c r="H23" s="4">
        <v>60470</v>
      </c>
      <c r="I23" s="4">
        <v>40870</v>
      </c>
      <c r="J23" s="909">
        <v>19600</v>
      </c>
    </row>
    <row r="24" spans="1:10">
      <c r="A24" s="974">
        <v>2008</v>
      </c>
      <c r="B24" s="985">
        <v>104090</v>
      </c>
      <c r="C24" s="4">
        <v>69250</v>
      </c>
      <c r="D24" s="909">
        <v>34840</v>
      </c>
      <c r="E24" s="985">
        <v>45510</v>
      </c>
      <c r="F24" s="4">
        <v>29430</v>
      </c>
      <c r="G24" s="909">
        <v>16080</v>
      </c>
      <c r="H24" s="4">
        <v>58580</v>
      </c>
      <c r="I24" s="4">
        <v>39820</v>
      </c>
      <c r="J24" s="909">
        <v>18760</v>
      </c>
    </row>
    <row r="25" spans="1:10">
      <c r="A25" s="974">
        <v>2009</v>
      </c>
      <c r="B25" s="985">
        <v>96620</v>
      </c>
      <c r="C25" s="4">
        <v>65290</v>
      </c>
      <c r="D25" s="909">
        <v>31330</v>
      </c>
      <c r="E25" s="985">
        <v>44810</v>
      </c>
      <c r="F25" s="4">
        <v>29830</v>
      </c>
      <c r="G25" s="909">
        <v>14980</v>
      </c>
      <c r="H25" s="4">
        <v>51810</v>
      </c>
      <c r="I25" s="4">
        <v>35460</v>
      </c>
      <c r="J25" s="909">
        <v>16350</v>
      </c>
    </row>
    <row r="26" spans="1:10">
      <c r="A26" s="974">
        <v>2010</v>
      </c>
      <c r="B26" s="1002">
        <v>90000</v>
      </c>
      <c r="C26" s="917">
        <v>68200</v>
      </c>
      <c r="D26" s="918">
        <v>21800</v>
      </c>
      <c r="E26" s="1002">
        <v>47000</v>
      </c>
      <c r="F26" s="917">
        <v>36200</v>
      </c>
      <c r="G26" s="918">
        <v>10800</v>
      </c>
      <c r="H26" s="917">
        <v>43000</v>
      </c>
      <c r="I26" s="917">
        <v>32000</v>
      </c>
      <c r="J26" s="918">
        <v>11000</v>
      </c>
    </row>
    <row r="27" spans="1:10">
      <c r="A27" s="1003" t="s">
        <v>550</v>
      </c>
      <c r="B27" s="1003"/>
      <c r="C27" s="1003"/>
      <c r="D27" s="1003"/>
      <c r="E27" s="1003"/>
      <c r="F27" s="1003"/>
      <c r="G27" s="1003"/>
      <c r="H27" s="1003"/>
      <c r="I27" s="1003"/>
      <c r="J27" s="1003"/>
    </row>
    <row r="28" spans="1:10">
      <c r="A28" s="974"/>
      <c r="B28" s="1022">
        <v>344</v>
      </c>
      <c r="C28" s="1022">
        <v>342</v>
      </c>
      <c r="D28" s="1022">
        <v>350</v>
      </c>
      <c r="E28" s="1022">
        <v>404</v>
      </c>
      <c r="F28" s="1022">
        <v>428</v>
      </c>
      <c r="G28" s="1022">
        <v>338</v>
      </c>
      <c r="H28" s="1022">
        <v>292</v>
      </c>
      <c r="I28" s="1022">
        <v>273</v>
      </c>
      <c r="J28" s="1022">
        <v>364</v>
      </c>
    </row>
    <row r="29" spans="1:10">
      <c r="A29" s="990" t="s">
        <v>100</v>
      </c>
      <c r="B29" s="31"/>
      <c r="C29" s="31"/>
      <c r="D29" s="31"/>
      <c r="E29" s="31"/>
      <c r="F29" s="31"/>
      <c r="G29" s="31"/>
      <c r="H29" s="31"/>
      <c r="I29" s="31"/>
    </row>
    <row r="30" spans="1:10">
      <c r="A30" s="31" t="s">
        <v>483</v>
      </c>
      <c r="B30" s="31"/>
      <c r="C30" s="31"/>
      <c r="D30" s="31"/>
      <c r="E30" s="31"/>
      <c r="F30" s="31"/>
      <c r="G30" s="31"/>
      <c r="H30" s="31"/>
      <c r="I30" s="31"/>
    </row>
    <row r="31" spans="1:10">
      <c r="A31" s="31" t="s">
        <v>551</v>
      </c>
      <c r="B31" s="31"/>
      <c r="C31" s="31"/>
      <c r="D31" s="31"/>
      <c r="E31" s="31"/>
      <c r="F31" s="31"/>
      <c r="G31" s="31"/>
      <c r="H31" s="31"/>
      <c r="I31" s="31"/>
    </row>
    <row r="32" spans="1:10">
      <c r="A32" s="990" t="s">
        <v>123</v>
      </c>
      <c r="B32" s="31"/>
      <c r="C32" s="31"/>
      <c r="D32" s="31"/>
      <c r="E32" s="31"/>
      <c r="F32" s="31"/>
      <c r="G32" s="31"/>
      <c r="H32" s="31"/>
      <c r="I32" s="31"/>
    </row>
    <row r="33" spans="1:9">
      <c r="A33" s="31" t="s">
        <v>552</v>
      </c>
      <c r="B33" s="31"/>
      <c r="C33" s="31"/>
      <c r="D33" s="31"/>
      <c r="E33" s="31"/>
      <c r="F33" s="31"/>
      <c r="G33" s="31"/>
      <c r="H33" s="31"/>
      <c r="I33" s="31"/>
    </row>
    <row r="34" spans="1:9">
      <c r="A34" s="991" t="s">
        <v>553</v>
      </c>
      <c r="B34" s="991"/>
      <c r="C34" s="991"/>
      <c r="D34" s="991"/>
      <c r="E34" s="991"/>
      <c r="F34" s="991"/>
      <c r="G34" s="991"/>
      <c r="H34" s="991"/>
      <c r="I34" s="991"/>
    </row>
  </sheetData>
  <mergeCells count="6">
    <mergeCell ref="A3:A4"/>
    <mergeCell ref="B3:D3"/>
    <mergeCell ref="E3:G3"/>
    <mergeCell ref="H3:J3"/>
    <mergeCell ref="A27:J27"/>
    <mergeCell ref="A34:I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2:O739"/>
  <sheetViews>
    <sheetView workbookViewId="0">
      <selection activeCell="Q41" sqref="Q41"/>
    </sheetView>
  </sheetViews>
  <sheetFormatPr defaultRowHeight="15"/>
  <cols>
    <col min="1" max="1" width="9.140625" style="7"/>
    <col min="2" max="2" width="14.140625" style="7" customWidth="1"/>
    <col min="3" max="3" width="4.85546875" style="7" bestFit="1" customWidth="1"/>
    <col min="4" max="4" width="6" style="7" bestFit="1" customWidth="1"/>
    <col min="5" max="5" width="5.28515625" style="7" customWidth="1"/>
    <col min="6" max="6" width="5.7109375" style="7" customWidth="1"/>
    <col min="7" max="7" width="5.28515625" style="7" customWidth="1"/>
    <col min="8" max="8" width="5.5703125" style="7" customWidth="1"/>
    <col min="9" max="9" width="5.7109375" style="7" customWidth="1"/>
    <col min="10" max="11" width="5.85546875" style="7" customWidth="1"/>
    <col min="12" max="12" width="6.42578125" style="7" customWidth="1"/>
    <col min="13" max="13" width="7" style="7" customWidth="1"/>
    <col min="14" max="14" width="5.140625" style="7" customWidth="1"/>
    <col min="15" max="16384" width="9.140625" style="7"/>
  </cols>
  <sheetData>
    <row r="2" spans="1:14" ht="18.75">
      <c r="A2" s="861" t="s">
        <v>554</v>
      </c>
      <c r="B2" s="862"/>
      <c r="C2" s="862"/>
      <c r="D2" s="862"/>
      <c r="E2" s="862"/>
      <c r="F2" s="862"/>
      <c r="G2" s="862"/>
      <c r="H2" s="862"/>
      <c r="I2" s="862"/>
      <c r="J2" s="862"/>
      <c r="K2" s="862"/>
      <c r="L2" s="862"/>
      <c r="M2" s="862"/>
    </row>
    <row r="3" spans="1:14" ht="18.75">
      <c r="A3" s="861" t="s">
        <v>388</v>
      </c>
      <c r="B3" s="862"/>
      <c r="C3" s="862"/>
      <c r="D3" s="862"/>
      <c r="E3" s="862"/>
      <c r="F3" s="862"/>
      <c r="G3" s="862"/>
      <c r="H3" s="862"/>
      <c r="I3" s="862"/>
      <c r="J3" s="862"/>
      <c r="K3" s="862"/>
      <c r="L3" s="862"/>
      <c r="M3" s="862"/>
    </row>
    <row r="4" spans="1:14" ht="18.75">
      <c r="A4" s="863" t="s">
        <v>555</v>
      </c>
      <c r="B4" s="862"/>
      <c r="C4" s="862"/>
      <c r="D4" s="862"/>
      <c r="E4" s="862"/>
      <c r="F4" s="862"/>
      <c r="G4" s="862"/>
      <c r="H4" s="862"/>
      <c r="I4" s="862"/>
      <c r="J4" s="862"/>
      <c r="K4" s="862"/>
      <c r="L4" s="862"/>
      <c r="M4" s="862"/>
    </row>
    <row r="6" spans="1:14">
      <c r="A6" s="864" t="s">
        <v>48</v>
      </c>
      <c r="B6" s="865" t="s">
        <v>160</v>
      </c>
      <c r="C6" s="865"/>
      <c r="D6" s="865"/>
      <c r="E6" s="865"/>
      <c r="F6" s="865"/>
      <c r="G6" s="865"/>
      <c r="H6" s="865"/>
      <c r="I6" s="1107"/>
      <c r="J6" s="1107"/>
      <c r="K6" s="1107"/>
      <c r="L6" s="1107"/>
      <c r="M6" s="1107"/>
      <c r="N6" s="1107"/>
    </row>
    <row r="7" spans="1:14">
      <c r="A7" s="866" t="s">
        <v>556</v>
      </c>
      <c r="B7" s="7" t="s">
        <v>557</v>
      </c>
    </row>
    <row r="8" spans="1:14">
      <c r="A8" s="866" t="s">
        <v>558</v>
      </c>
      <c r="B8" s="7" t="s">
        <v>559</v>
      </c>
    </row>
    <row r="9" spans="1:14">
      <c r="A9" s="866" t="s">
        <v>560</v>
      </c>
      <c r="B9" s="7" t="s">
        <v>561</v>
      </c>
    </row>
    <row r="10" spans="1:14">
      <c r="A10" s="866" t="s">
        <v>562</v>
      </c>
      <c r="B10" s="7" t="s">
        <v>563</v>
      </c>
    </row>
    <row r="11" spans="1:14">
      <c r="A11" s="866" t="s">
        <v>564</v>
      </c>
      <c r="B11" s="7" t="s">
        <v>565</v>
      </c>
    </row>
    <row r="12" spans="1:14">
      <c r="A12" s="866" t="s">
        <v>566</v>
      </c>
      <c r="B12" s="7" t="s">
        <v>567</v>
      </c>
    </row>
    <row r="13" spans="1:14">
      <c r="A13" s="866" t="s">
        <v>568</v>
      </c>
      <c r="B13" s="7" t="s">
        <v>569</v>
      </c>
    </row>
    <row r="14" spans="1:14">
      <c r="A14" s="866" t="s">
        <v>570</v>
      </c>
      <c r="B14" s="7" t="s">
        <v>571</v>
      </c>
    </row>
    <row r="15" spans="1:14">
      <c r="A15" s="866" t="s">
        <v>572</v>
      </c>
      <c r="B15" s="7" t="s">
        <v>573</v>
      </c>
    </row>
    <row r="16" spans="1:14">
      <c r="A16" s="871" t="s">
        <v>574</v>
      </c>
      <c r="B16" s="7" t="s">
        <v>575</v>
      </c>
    </row>
    <row r="17" spans="1:14">
      <c r="A17" s="866" t="s">
        <v>576</v>
      </c>
      <c r="B17" s="7" t="s">
        <v>577</v>
      </c>
    </row>
    <row r="18" spans="1:14">
      <c r="A18" s="871" t="s">
        <v>578</v>
      </c>
      <c r="B18" s="7" t="s">
        <v>579</v>
      </c>
    </row>
    <row r="19" spans="1:14">
      <c r="A19" s="866" t="s">
        <v>580</v>
      </c>
      <c r="B19" s="7" t="s">
        <v>581</v>
      </c>
    </row>
    <row r="20" spans="1:14">
      <c r="A20" s="871" t="s">
        <v>582</v>
      </c>
      <c r="B20" s="7" t="s">
        <v>583</v>
      </c>
    </row>
    <row r="21" spans="1:14">
      <c r="A21" s="866" t="s">
        <v>584</v>
      </c>
      <c r="B21" s="7" t="s">
        <v>585</v>
      </c>
    </row>
    <row r="22" spans="1:14">
      <c r="A22" s="871" t="s">
        <v>586</v>
      </c>
      <c r="B22" s="7" t="s">
        <v>587</v>
      </c>
    </row>
    <row r="23" spans="1:14">
      <c r="A23" s="866" t="s">
        <v>588</v>
      </c>
      <c r="B23" s="7" t="s">
        <v>589</v>
      </c>
    </row>
    <row r="24" spans="1:14">
      <c r="A24" s="871" t="s">
        <v>590</v>
      </c>
      <c r="B24" s="7" t="s">
        <v>591</v>
      </c>
    </row>
    <row r="25" spans="1:14">
      <c r="A25" s="866" t="s">
        <v>592</v>
      </c>
      <c r="B25" s="7" t="s">
        <v>593</v>
      </c>
    </row>
    <row r="26" spans="1:14">
      <c r="A26" s="871" t="s">
        <v>594</v>
      </c>
      <c r="B26" s="7" t="s">
        <v>595</v>
      </c>
    </row>
    <row r="27" spans="1:14">
      <c r="A27" s="866" t="s">
        <v>596</v>
      </c>
      <c r="B27" s="7" t="s">
        <v>597</v>
      </c>
    </row>
    <row r="28" spans="1:14">
      <c r="A28" s="1108" t="s">
        <v>598</v>
      </c>
      <c r="B28" s="1109" t="s">
        <v>599</v>
      </c>
      <c r="C28" s="1109"/>
      <c r="D28" s="1109"/>
      <c r="E28" s="1109"/>
      <c r="F28" s="1109"/>
      <c r="G28" s="1109"/>
      <c r="H28" s="1109"/>
      <c r="I28" s="1109"/>
      <c r="J28" s="1109"/>
      <c r="K28" s="1109"/>
      <c r="L28" s="1109"/>
      <c r="M28" s="1109"/>
      <c r="N28" s="1109"/>
    </row>
    <row r="30" spans="1:14" ht="15.75">
      <c r="A30" s="1110"/>
      <c r="B30" s="1111"/>
      <c r="C30" s="1111"/>
      <c r="D30" s="1111"/>
      <c r="E30" s="1111"/>
      <c r="F30" s="1112"/>
      <c r="G30" s="1112"/>
      <c r="H30" s="1112"/>
      <c r="I30" s="1112"/>
      <c r="J30" s="1110"/>
      <c r="K30" s="1113" t="s">
        <v>600</v>
      </c>
      <c r="M30" s="990" t="s">
        <v>601</v>
      </c>
      <c r="N30" s="1114"/>
    </row>
    <row r="31" spans="1:14" ht="18.75">
      <c r="A31" s="1115" t="s">
        <v>602</v>
      </c>
      <c r="B31" s="1115"/>
      <c r="C31" s="1115"/>
      <c r="D31" s="1115"/>
      <c r="E31" s="1115"/>
      <c r="F31" s="1115"/>
      <c r="G31" s="1115"/>
      <c r="H31" s="1115"/>
      <c r="I31" s="1115"/>
      <c r="J31" s="1115"/>
      <c r="K31" s="1113" t="s">
        <v>603</v>
      </c>
      <c r="M31" s="1116" t="s">
        <v>604</v>
      </c>
      <c r="N31" s="1114"/>
    </row>
    <row r="32" spans="1:14" ht="18.75">
      <c r="A32" s="946"/>
      <c r="B32" s="1117"/>
      <c r="C32" s="1117"/>
      <c r="D32" s="1117"/>
      <c r="E32" s="1117"/>
      <c r="F32" s="1117"/>
      <c r="G32" s="1117"/>
      <c r="H32" s="1117"/>
      <c r="I32" s="1117"/>
      <c r="J32" s="1117"/>
      <c r="K32" s="1116" t="s">
        <v>605</v>
      </c>
      <c r="M32" s="1116" t="s">
        <v>606</v>
      </c>
      <c r="N32" s="1114"/>
    </row>
    <row r="33" spans="1:15" ht="15.75">
      <c r="A33" s="1118" t="s">
        <v>607</v>
      </c>
      <c r="B33" s="1118"/>
      <c r="C33" s="1118"/>
      <c r="D33" s="1118"/>
      <c r="E33" s="1118"/>
      <c r="F33" s="1118"/>
      <c r="G33" s="1118"/>
      <c r="H33" s="1118"/>
      <c r="I33" s="1118"/>
      <c r="J33" s="1118"/>
      <c r="K33" s="1118"/>
      <c r="L33" s="1118"/>
      <c r="M33" s="946"/>
      <c r="N33" s="946"/>
    </row>
    <row r="34" spans="1:15">
      <c r="A34" s="1119" t="s">
        <v>0</v>
      </c>
      <c r="B34" s="1120"/>
      <c r="C34" s="1121" t="s">
        <v>608</v>
      </c>
      <c r="D34" s="1121" t="s">
        <v>609</v>
      </c>
      <c r="E34" s="1121" t="s">
        <v>610</v>
      </c>
      <c r="F34" s="1121" t="s">
        <v>611</v>
      </c>
      <c r="G34" s="1121" t="s">
        <v>612</v>
      </c>
      <c r="H34" s="1121" t="s">
        <v>613</v>
      </c>
      <c r="I34" s="1121" t="s">
        <v>614</v>
      </c>
      <c r="J34" s="1121" t="s">
        <v>615</v>
      </c>
      <c r="K34" s="1121" t="s">
        <v>616</v>
      </c>
      <c r="L34" s="1121" t="s">
        <v>617</v>
      </c>
      <c r="M34" s="1121" t="s">
        <v>618</v>
      </c>
      <c r="N34" s="1121" t="s">
        <v>619</v>
      </c>
    </row>
    <row r="35" spans="1:15" ht="20.100000000000001" customHeight="1">
      <c r="A35" s="1120">
        <v>1971</v>
      </c>
      <c r="B35" s="1120"/>
      <c r="C35" s="1122">
        <v>24.1</v>
      </c>
      <c r="D35" s="1122">
        <v>25.3</v>
      </c>
      <c r="E35" s="1122">
        <v>28.5</v>
      </c>
      <c r="F35" s="1122">
        <v>31.8</v>
      </c>
      <c r="G35" s="1122">
        <v>37.5</v>
      </c>
      <c r="H35" s="1122">
        <v>38</v>
      </c>
      <c r="I35" s="1122">
        <v>40.700000000000003</v>
      </c>
      <c r="J35" s="1122">
        <v>38.5</v>
      </c>
      <c r="K35" s="1122">
        <v>38.6</v>
      </c>
      <c r="L35" s="1122">
        <v>33.4</v>
      </c>
      <c r="M35" s="1122">
        <v>29.9</v>
      </c>
      <c r="N35" s="1122">
        <v>25.7</v>
      </c>
      <c r="O35" s="1123"/>
    </row>
    <row r="36" spans="1:15" ht="20.100000000000001" customHeight="1">
      <c r="A36" s="1120">
        <v>1972</v>
      </c>
      <c r="B36" s="1120"/>
      <c r="C36" s="1122">
        <v>23.7</v>
      </c>
      <c r="D36" s="1122">
        <v>23.1</v>
      </c>
      <c r="E36" s="1122">
        <v>27.7</v>
      </c>
      <c r="F36" s="1122">
        <v>30.7</v>
      </c>
      <c r="G36" s="1122">
        <v>36.299999999999997</v>
      </c>
      <c r="H36" s="1122">
        <v>39.200000000000003</v>
      </c>
      <c r="I36" s="1122">
        <v>39.1</v>
      </c>
      <c r="J36" s="1122">
        <v>41.7</v>
      </c>
      <c r="K36" s="1122">
        <v>39.5</v>
      </c>
      <c r="L36" s="1122">
        <v>35.4</v>
      </c>
      <c r="M36" s="1122">
        <v>30.6</v>
      </c>
      <c r="N36" s="1122">
        <v>24</v>
      </c>
      <c r="O36" s="1123"/>
    </row>
    <row r="37" spans="1:15" ht="20.100000000000001" customHeight="1">
      <c r="A37" s="1120">
        <v>1973</v>
      </c>
      <c r="B37" s="1120"/>
      <c r="C37" s="1122">
        <v>21.8</v>
      </c>
      <c r="D37" s="1122">
        <v>25.8</v>
      </c>
      <c r="E37" s="1122">
        <v>30.7</v>
      </c>
      <c r="F37" s="1122">
        <v>34.9</v>
      </c>
      <c r="G37" s="1122">
        <v>38.1</v>
      </c>
      <c r="H37" s="1122">
        <v>37.200000000000003</v>
      </c>
      <c r="I37" s="1122">
        <v>38.799999999999997</v>
      </c>
      <c r="J37" s="1122">
        <v>42.3</v>
      </c>
      <c r="K37" s="1122">
        <v>39.700000000000003</v>
      </c>
      <c r="L37" s="1122">
        <v>35.200000000000003</v>
      </c>
      <c r="M37" s="1122">
        <v>29.1</v>
      </c>
      <c r="N37" s="1122">
        <v>25.2</v>
      </c>
      <c r="O37" s="1123"/>
    </row>
    <row r="38" spans="1:15" ht="20.100000000000001" customHeight="1">
      <c r="A38" s="1120">
        <v>1974</v>
      </c>
      <c r="B38" s="1120"/>
      <c r="C38" s="1122">
        <v>24.2</v>
      </c>
      <c r="D38" s="1122">
        <v>25.1</v>
      </c>
      <c r="E38" s="1122">
        <v>29.2</v>
      </c>
      <c r="F38" s="1122">
        <v>33.700000000000003</v>
      </c>
      <c r="G38" s="1122">
        <v>36.200000000000003</v>
      </c>
      <c r="H38" s="1122">
        <v>39.799999999999997</v>
      </c>
      <c r="I38" s="1122">
        <v>40.6</v>
      </c>
      <c r="J38" s="1122">
        <v>40.4</v>
      </c>
      <c r="K38" s="1122">
        <v>39.299999999999997</v>
      </c>
      <c r="L38" s="1122">
        <v>34.5</v>
      </c>
      <c r="M38" s="1122">
        <v>30</v>
      </c>
      <c r="N38" s="1122">
        <v>26</v>
      </c>
      <c r="O38" s="1123"/>
    </row>
    <row r="39" spans="1:15" ht="20.100000000000001" customHeight="1">
      <c r="A39" s="1120">
        <v>1975</v>
      </c>
      <c r="B39" s="1120"/>
      <c r="C39" s="1122">
        <v>23.9</v>
      </c>
      <c r="D39" s="1122">
        <v>25</v>
      </c>
      <c r="E39" s="1122">
        <v>28.7</v>
      </c>
      <c r="F39" s="1122">
        <v>32.4</v>
      </c>
      <c r="G39" s="1122">
        <v>38.799999999999997</v>
      </c>
      <c r="H39" s="1122">
        <v>39.1</v>
      </c>
      <c r="I39" s="1122">
        <v>40.1</v>
      </c>
      <c r="J39" s="1122">
        <v>40.299999999999997</v>
      </c>
      <c r="K39" s="1122">
        <v>40.200000000000003</v>
      </c>
      <c r="L39" s="1122">
        <v>33.9</v>
      </c>
      <c r="M39" s="1122">
        <v>29.9</v>
      </c>
      <c r="N39" s="1122">
        <v>26.3</v>
      </c>
      <c r="O39" s="1123"/>
    </row>
    <row r="40" spans="1:15" ht="20.100000000000001" customHeight="1">
      <c r="A40" s="1120">
        <v>1976</v>
      </c>
      <c r="B40" s="1120"/>
      <c r="C40" s="1122">
        <v>24.1</v>
      </c>
      <c r="D40" s="1122">
        <v>23.8</v>
      </c>
      <c r="E40" s="1122">
        <v>26.4</v>
      </c>
      <c r="F40" s="1122">
        <v>30.5</v>
      </c>
      <c r="G40" s="1122">
        <v>37.299999999999997</v>
      </c>
      <c r="H40" s="1122">
        <v>39.5</v>
      </c>
      <c r="I40" s="1122">
        <v>38</v>
      </c>
      <c r="J40" s="1122">
        <v>40.9</v>
      </c>
      <c r="K40" s="1122">
        <v>38.200000000000003</v>
      </c>
      <c r="L40" s="1122">
        <v>35.5</v>
      </c>
      <c r="M40" s="1122">
        <v>29.1</v>
      </c>
      <c r="N40" s="1122">
        <v>26.3</v>
      </c>
      <c r="O40" s="1123"/>
    </row>
    <row r="41" spans="1:15" ht="20.100000000000001" customHeight="1">
      <c r="A41" s="1120">
        <v>1977</v>
      </c>
      <c r="B41" s="1120"/>
      <c r="C41" s="1122">
        <v>22.8</v>
      </c>
      <c r="D41" s="1122">
        <v>24.5</v>
      </c>
      <c r="E41" s="1122">
        <v>30.2</v>
      </c>
      <c r="F41" s="1122">
        <v>32</v>
      </c>
      <c r="G41" s="1122">
        <v>38.200000000000003</v>
      </c>
      <c r="H41" s="1122">
        <v>38.799999999999997</v>
      </c>
      <c r="I41" s="1122">
        <v>39.299999999999997</v>
      </c>
      <c r="J41" s="1122">
        <v>41</v>
      </c>
      <c r="K41" s="1122">
        <v>39.299999999999997</v>
      </c>
      <c r="L41" s="1122">
        <v>36.1</v>
      </c>
      <c r="M41" s="1122">
        <v>30.3</v>
      </c>
      <c r="N41" s="1122">
        <v>27.6</v>
      </c>
      <c r="O41" s="1123"/>
    </row>
    <row r="42" spans="1:15" ht="20.100000000000001" customHeight="1">
      <c r="A42" s="1120">
        <v>1978</v>
      </c>
      <c r="B42" s="1120"/>
      <c r="C42" s="1122">
        <v>24.4</v>
      </c>
      <c r="D42" s="1122">
        <v>25.3</v>
      </c>
      <c r="E42" s="1122">
        <v>28.5</v>
      </c>
      <c r="F42" s="1122">
        <v>33.4</v>
      </c>
      <c r="G42" s="1122">
        <v>36.700000000000003</v>
      </c>
      <c r="H42" s="1122">
        <v>38.5</v>
      </c>
      <c r="I42" s="1122">
        <v>41.3</v>
      </c>
      <c r="J42" s="1122">
        <v>39.200000000000003</v>
      </c>
      <c r="K42" s="1122">
        <v>37.4</v>
      </c>
      <c r="L42" s="1122">
        <v>35.700000000000003</v>
      </c>
      <c r="M42" s="1122">
        <v>30.1</v>
      </c>
      <c r="N42" s="1122">
        <v>26.4</v>
      </c>
      <c r="O42" s="1123"/>
    </row>
    <row r="43" spans="1:15" ht="20.100000000000001" customHeight="1">
      <c r="A43" s="1120">
        <v>1979</v>
      </c>
      <c r="B43" s="1120"/>
      <c r="C43" s="1122">
        <v>24</v>
      </c>
      <c r="D43" s="1122">
        <v>27.1</v>
      </c>
      <c r="E43" s="1122">
        <v>27.7</v>
      </c>
      <c r="F43" s="1122">
        <v>34.799999999999997</v>
      </c>
      <c r="G43" s="1122">
        <v>38.299999999999997</v>
      </c>
      <c r="H43" s="1122">
        <v>40</v>
      </c>
      <c r="I43" s="1122">
        <v>40.9</v>
      </c>
      <c r="J43" s="1122">
        <v>40.200000000000003</v>
      </c>
      <c r="K43" s="1122">
        <v>39.700000000000003</v>
      </c>
      <c r="L43" s="1122">
        <v>35.700000000000003</v>
      </c>
      <c r="M43" s="1122">
        <v>30</v>
      </c>
      <c r="N43" s="1122">
        <v>25.5</v>
      </c>
      <c r="O43" s="1123"/>
    </row>
    <row r="44" spans="1:15" ht="20.100000000000001" customHeight="1">
      <c r="A44" s="1120">
        <v>1980</v>
      </c>
      <c r="B44" s="1120"/>
      <c r="C44" s="1122">
        <v>23.4</v>
      </c>
      <c r="D44" s="1122">
        <v>26</v>
      </c>
      <c r="E44" s="1122">
        <v>30.9</v>
      </c>
      <c r="F44" s="1122">
        <v>36.700000000000003</v>
      </c>
      <c r="G44" s="1122">
        <v>38.1</v>
      </c>
      <c r="H44" s="1122">
        <v>38.9</v>
      </c>
      <c r="I44" s="1122">
        <v>42.1</v>
      </c>
      <c r="J44" s="1122">
        <v>40</v>
      </c>
      <c r="K44" s="1122">
        <v>39</v>
      </c>
      <c r="L44" s="1122">
        <v>34.9</v>
      </c>
      <c r="M44" s="1122">
        <v>30.8</v>
      </c>
      <c r="N44" s="1122">
        <v>25.1</v>
      </c>
      <c r="O44" s="1123"/>
    </row>
    <row r="45" spans="1:15" ht="20.100000000000001" customHeight="1">
      <c r="A45" s="1120">
        <v>1981</v>
      </c>
      <c r="B45" s="1120"/>
      <c r="C45" s="1122">
        <v>25.7</v>
      </c>
      <c r="D45" s="1122">
        <v>25.6</v>
      </c>
      <c r="E45" s="1122">
        <v>29.4</v>
      </c>
      <c r="F45" s="1122">
        <v>35.4</v>
      </c>
      <c r="G45" s="1122">
        <v>36.299999999999997</v>
      </c>
      <c r="H45" s="1122">
        <v>38.700000000000003</v>
      </c>
      <c r="I45" s="1122">
        <v>40.4</v>
      </c>
      <c r="J45" s="1122">
        <v>41.6</v>
      </c>
      <c r="K45" s="1122">
        <v>39.200000000000003</v>
      </c>
      <c r="L45" s="1122">
        <v>34.799999999999997</v>
      </c>
      <c r="M45" s="1122">
        <v>29.8</v>
      </c>
      <c r="N45" s="1122">
        <v>26.1</v>
      </c>
      <c r="O45" s="1123"/>
    </row>
    <row r="46" spans="1:15" ht="15.75" customHeight="1">
      <c r="A46" s="1124" t="s">
        <v>620</v>
      </c>
      <c r="B46" s="1125"/>
      <c r="C46" s="1125"/>
      <c r="D46" s="1125"/>
      <c r="E46" s="1125"/>
      <c r="F46" s="1125"/>
      <c r="G46" s="1125"/>
      <c r="H46" s="1125"/>
      <c r="I46" s="1125"/>
      <c r="J46" s="1125"/>
      <c r="K46" s="1125"/>
      <c r="L46" s="1125"/>
      <c r="M46" s="1125"/>
      <c r="N46" s="1126"/>
    </row>
    <row r="47" spans="1:15" ht="12.75" customHeight="1">
      <c r="A47" s="1110"/>
      <c r="B47" s="1111"/>
      <c r="C47" s="1111"/>
      <c r="D47" s="1111"/>
      <c r="E47" s="1111"/>
      <c r="F47" s="1112"/>
      <c r="G47" s="1112"/>
      <c r="H47" s="1112"/>
      <c r="I47" s="1112"/>
      <c r="J47" s="1110"/>
      <c r="K47" s="1116" t="s">
        <v>600</v>
      </c>
      <c r="M47" s="1116" t="s">
        <v>621</v>
      </c>
      <c r="N47" s="1112"/>
    </row>
    <row r="48" spans="1:15" ht="14.25" customHeight="1">
      <c r="A48" s="1115" t="s">
        <v>144</v>
      </c>
      <c r="B48" s="1115"/>
      <c r="C48" s="1115"/>
      <c r="D48" s="1115"/>
      <c r="E48" s="1115"/>
      <c r="F48" s="1115"/>
      <c r="G48" s="1115"/>
      <c r="H48" s="1115"/>
      <c r="I48" s="1115"/>
      <c r="J48" s="1115"/>
      <c r="K48" s="1116" t="s">
        <v>603</v>
      </c>
      <c r="M48" s="1116" t="s">
        <v>622</v>
      </c>
      <c r="N48" s="1126"/>
    </row>
    <row r="49" spans="1:15" ht="12.75" customHeight="1">
      <c r="A49" s="1127"/>
      <c r="B49" s="1117"/>
      <c r="C49" s="1117"/>
      <c r="D49" s="1117"/>
      <c r="E49" s="1117"/>
      <c r="F49" s="1117"/>
      <c r="G49" s="1117"/>
      <c r="H49" s="1117"/>
      <c r="I49" s="1117"/>
      <c r="J49" s="1117"/>
      <c r="K49" s="1116" t="s">
        <v>605</v>
      </c>
      <c r="M49" s="1116" t="s">
        <v>623</v>
      </c>
      <c r="N49" s="1126"/>
    </row>
    <row r="50" spans="1:15" ht="15.75">
      <c r="A50" s="1128" t="s">
        <v>624</v>
      </c>
      <c r="B50" s="1128"/>
      <c r="C50" s="1128"/>
      <c r="D50" s="1128"/>
      <c r="E50" s="1128"/>
      <c r="F50" s="1128"/>
      <c r="G50" s="1128"/>
      <c r="H50" s="1128"/>
      <c r="I50" s="1128"/>
      <c r="J50" s="1128"/>
      <c r="K50" s="1128"/>
      <c r="L50" s="1128"/>
      <c r="M50" s="1125"/>
      <c r="N50" s="1126"/>
    </row>
    <row r="51" spans="1:15">
      <c r="A51" s="1119" t="s">
        <v>0</v>
      </c>
      <c r="B51" s="1120"/>
      <c r="C51" s="1121" t="s">
        <v>608</v>
      </c>
      <c r="D51" s="1121" t="s">
        <v>609</v>
      </c>
      <c r="E51" s="1121" t="s">
        <v>610</v>
      </c>
      <c r="F51" s="1121" t="s">
        <v>611</v>
      </c>
      <c r="G51" s="1121" t="s">
        <v>612</v>
      </c>
      <c r="H51" s="1121" t="s">
        <v>613</v>
      </c>
      <c r="I51" s="1121" t="s">
        <v>614</v>
      </c>
      <c r="J51" s="1121" t="s">
        <v>615</v>
      </c>
      <c r="K51" s="1121" t="s">
        <v>616</v>
      </c>
      <c r="L51" s="1121" t="s">
        <v>617</v>
      </c>
      <c r="M51" s="1121" t="s">
        <v>618</v>
      </c>
      <c r="N51" s="1121" t="s">
        <v>619</v>
      </c>
    </row>
    <row r="52" spans="1:15" ht="20.100000000000001" customHeight="1">
      <c r="A52" s="1120">
        <v>1982</v>
      </c>
      <c r="B52" s="1120"/>
      <c r="C52" s="1122">
        <v>23.5</v>
      </c>
      <c r="D52" s="1122">
        <v>22.1</v>
      </c>
      <c r="E52" s="1122">
        <v>26.2</v>
      </c>
      <c r="F52" s="1122">
        <v>32</v>
      </c>
      <c r="G52" s="1122">
        <v>38.5</v>
      </c>
      <c r="H52" s="1122">
        <v>40.200000000000003</v>
      </c>
      <c r="I52" s="1122">
        <v>40.9</v>
      </c>
      <c r="J52" s="1122">
        <v>38.799999999999997</v>
      </c>
      <c r="K52" s="1122">
        <v>40</v>
      </c>
      <c r="L52" s="1122">
        <v>36.1</v>
      </c>
      <c r="M52" s="1122">
        <v>28.6</v>
      </c>
      <c r="N52" s="1122">
        <v>23.2</v>
      </c>
      <c r="O52" s="1123"/>
    </row>
    <row r="53" spans="1:15" ht="20.100000000000001" customHeight="1">
      <c r="A53" s="1120">
        <v>1983</v>
      </c>
      <c r="B53" s="1120"/>
      <c r="C53" s="1122">
        <v>22.4</v>
      </c>
      <c r="D53" s="1122">
        <v>22.9</v>
      </c>
      <c r="E53" s="1122">
        <v>25.3</v>
      </c>
      <c r="F53" s="1122">
        <v>31</v>
      </c>
      <c r="G53" s="1122">
        <v>39.200000000000003</v>
      </c>
      <c r="H53" s="1122">
        <v>39.9</v>
      </c>
      <c r="I53" s="1122">
        <v>41.5</v>
      </c>
      <c r="J53" s="1122">
        <v>41.3</v>
      </c>
      <c r="K53" s="1122">
        <v>38.6</v>
      </c>
      <c r="L53" s="1122">
        <v>34.4</v>
      </c>
      <c r="M53" s="1122">
        <v>30.2</v>
      </c>
      <c r="N53" s="1122">
        <v>25.5</v>
      </c>
      <c r="O53" s="1123"/>
    </row>
    <row r="54" spans="1:15" ht="20.100000000000001" customHeight="1">
      <c r="A54" s="1120">
        <v>1984</v>
      </c>
      <c r="B54" s="1120"/>
      <c r="C54" s="1122">
        <v>23.6</v>
      </c>
      <c r="D54" s="1122">
        <v>26.1</v>
      </c>
      <c r="E54" s="1122">
        <v>32.1</v>
      </c>
      <c r="F54" s="1122">
        <v>36.1</v>
      </c>
      <c r="G54" s="1122">
        <v>37.6</v>
      </c>
      <c r="H54" s="1122">
        <v>37.1</v>
      </c>
      <c r="I54" s="1122">
        <v>43</v>
      </c>
      <c r="J54" s="1122">
        <v>38</v>
      </c>
      <c r="K54" s="1122">
        <v>40</v>
      </c>
      <c r="L54" s="1122">
        <v>34.6</v>
      </c>
      <c r="M54" s="1122">
        <v>31.3</v>
      </c>
      <c r="N54" s="1122">
        <v>25.8</v>
      </c>
      <c r="O54" s="1123"/>
    </row>
    <row r="55" spans="1:15" ht="20.100000000000001" customHeight="1">
      <c r="A55" s="1120">
        <v>1985</v>
      </c>
      <c r="B55" s="1120"/>
      <c r="C55" s="1122">
        <v>25.5</v>
      </c>
      <c r="D55" s="1122">
        <v>24.3</v>
      </c>
      <c r="E55" s="1122">
        <v>29.6</v>
      </c>
      <c r="F55" s="1122">
        <v>32.6</v>
      </c>
      <c r="G55" s="1122">
        <v>38.4</v>
      </c>
      <c r="H55" s="1122">
        <v>40</v>
      </c>
      <c r="I55" s="1122">
        <v>42</v>
      </c>
      <c r="J55" s="1122">
        <v>44.8</v>
      </c>
      <c r="K55" s="1122">
        <v>41.1</v>
      </c>
      <c r="L55" s="1122">
        <v>36</v>
      </c>
      <c r="M55" s="1122">
        <v>30.9</v>
      </c>
      <c r="N55" s="1122">
        <v>26.5</v>
      </c>
      <c r="O55" s="1123"/>
    </row>
    <row r="56" spans="1:15" ht="20.100000000000001" customHeight="1">
      <c r="A56" s="1120">
        <v>1986</v>
      </c>
      <c r="B56" s="1120"/>
      <c r="C56" s="1122">
        <v>23.7</v>
      </c>
      <c r="D56" s="1122">
        <v>24.2</v>
      </c>
      <c r="E56" s="1122">
        <v>28.3</v>
      </c>
      <c r="F56" s="1122">
        <v>33.9</v>
      </c>
      <c r="G56" s="1122">
        <v>41.2</v>
      </c>
      <c r="H56" s="1122">
        <v>38.9</v>
      </c>
      <c r="I56" s="1122">
        <v>43.6</v>
      </c>
      <c r="J56" s="1122">
        <v>42.7</v>
      </c>
      <c r="K56" s="1122">
        <v>41.1</v>
      </c>
      <c r="L56" s="1122">
        <v>36.700000000000003</v>
      </c>
      <c r="M56" s="1122">
        <v>31</v>
      </c>
      <c r="N56" s="1122">
        <v>24.2</v>
      </c>
      <c r="O56" s="1123"/>
    </row>
    <row r="57" spans="1:15" ht="20.100000000000001" customHeight="1">
      <c r="A57" s="1120">
        <v>1987</v>
      </c>
      <c r="B57" s="1120"/>
      <c r="C57" s="1122">
        <v>24.5</v>
      </c>
      <c r="D57" s="1122">
        <v>27</v>
      </c>
      <c r="E57" s="1122">
        <v>29.3</v>
      </c>
      <c r="F57" s="1122">
        <v>33.5</v>
      </c>
      <c r="G57" s="1122">
        <v>40</v>
      </c>
      <c r="H57" s="1122">
        <v>40.200000000000003</v>
      </c>
      <c r="I57" s="1122">
        <v>43.1</v>
      </c>
      <c r="J57" s="1122">
        <v>42.1</v>
      </c>
      <c r="K57" s="1122">
        <v>40.299999999999997</v>
      </c>
      <c r="L57" s="1122">
        <v>36.1</v>
      </c>
      <c r="M57" s="1122">
        <v>30.6</v>
      </c>
      <c r="N57" s="1122">
        <v>25.7</v>
      </c>
      <c r="O57" s="1123"/>
    </row>
    <row r="58" spans="1:15" ht="20.100000000000001" customHeight="1">
      <c r="A58" s="1120">
        <v>1988</v>
      </c>
      <c r="B58" s="1120"/>
      <c r="C58" s="1122">
        <v>23.3</v>
      </c>
      <c r="D58" s="1122">
        <v>24.4</v>
      </c>
      <c r="E58" s="1122">
        <v>29.1</v>
      </c>
      <c r="F58" s="1122">
        <v>33.6</v>
      </c>
      <c r="G58" s="1122">
        <v>37.5</v>
      </c>
      <c r="H58" s="1122">
        <v>40.1</v>
      </c>
      <c r="I58" s="1122">
        <v>41.1</v>
      </c>
      <c r="J58" s="1122">
        <v>41.3</v>
      </c>
      <c r="K58" s="1122">
        <v>40.200000000000003</v>
      </c>
      <c r="L58" s="1122">
        <v>36.4</v>
      </c>
      <c r="M58" s="1122">
        <v>30.8</v>
      </c>
      <c r="N58" s="1122">
        <v>26.6</v>
      </c>
      <c r="O58" s="1123"/>
    </row>
    <row r="59" spans="1:15" ht="20.100000000000001" customHeight="1">
      <c r="A59" s="1120">
        <v>1989</v>
      </c>
      <c r="B59" s="1120"/>
      <c r="C59" s="1122">
        <v>22</v>
      </c>
      <c r="D59" s="1122">
        <v>23.9</v>
      </c>
      <c r="E59" s="1122">
        <v>28.7</v>
      </c>
      <c r="F59" s="1122">
        <v>31</v>
      </c>
      <c r="G59" s="1122">
        <v>38.1</v>
      </c>
      <c r="H59" s="1122">
        <v>39.299999999999997</v>
      </c>
      <c r="I59" s="1122">
        <v>43.4</v>
      </c>
      <c r="J59" s="1122">
        <v>42.7</v>
      </c>
      <c r="K59" s="1122">
        <v>39.799999999999997</v>
      </c>
      <c r="L59" s="1122">
        <v>36</v>
      </c>
      <c r="M59" s="1122">
        <v>31.6</v>
      </c>
      <c r="N59" s="1122">
        <v>25.5</v>
      </c>
      <c r="O59" s="1123"/>
    </row>
    <row r="60" spans="1:15" ht="20.100000000000001" customHeight="1">
      <c r="A60" s="1120">
        <v>1990</v>
      </c>
      <c r="B60" s="1120"/>
      <c r="C60" s="1122">
        <v>23</v>
      </c>
      <c r="D60" s="1122">
        <v>25</v>
      </c>
      <c r="E60" s="1122">
        <v>28.9</v>
      </c>
      <c r="F60" s="1122">
        <v>35.299999999999997</v>
      </c>
      <c r="G60" s="1122">
        <v>39.299999999999997</v>
      </c>
      <c r="H60" s="1122">
        <v>41.2</v>
      </c>
      <c r="I60" s="1122">
        <v>43</v>
      </c>
      <c r="J60" s="1122">
        <v>41.7</v>
      </c>
      <c r="K60" s="1122">
        <v>39.799999999999997</v>
      </c>
      <c r="L60" s="1122">
        <v>36.700000000000003</v>
      </c>
      <c r="M60" s="1122">
        <v>31.2</v>
      </c>
      <c r="N60" s="1122">
        <v>27.1</v>
      </c>
      <c r="O60" s="1123"/>
    </row>
    <row r="61" spans="1:15" ht="20.100000000000001" customHeight="1">
      <c r="A61" s="1120">
        <v>1991</v>
      </c>
      <c r="B61" s="1120"/>
      <c r="C61" s="1122">
        <v>26</v>
      </c>
      <c r="D61" s="1122">
        <v>26.4</v>
      </c>
      <c r="E61" s="1122">
        <v>28.4</v>
      </c>
      <c r="F61" s="1122">
        <v>34.5</v>
      </c>
      <c r="G61" s="1122">
        <v>35.1</v>
      </c>
      <c r="H61" s="1122">
        <v>40.4</v>
      </c>
      <c r="I61" s="1122">
        <v>39</v>
      </c>
      <c r="J61" s="1122">
        <v>41.6</v>
      </c>
      <c r="K61" s="1122">
        <v>40.1</v>
      </c>
      <c r="L61" s="1122">
        <v>35.1</v>
      </c>
      <c r="M61" s="1122">
        <v>30.2</v>
      </c>
      <c r="N61" s="1122">
        <v>27.2</v>
      </c>
      <c r="O61" s="1123"/>
    </row>
    <row r="62" spans="1:15" ht="20.100000000000001" customHeight="1">
      <c r="A62" s="1120">
        <v>1992</v>
      </c>
      <c r="B62" s="1120"/>
      <c r="C62" s="1122">
        <v>21.9</v>
      </c>
      <c r="D62" s="1122">
        <v>23.4</v>
      </c>
      <c r="E62" s="1122">
        <v>25.8</v>
      </c>
      <c r="F62" s="1122">
        <v>31.6</v>
      </c>
      <c r="G62" s="1122">
        <v>40.1</v>
      </c>
      <c r="H62" s="1122">
        <v>40.6</v>
      </c>
      <c r="I62" s="1122">
        <v>40.1</v>
      </c>
      <c r="J62" s="1122">
        <v>41.3</v>
      </c>
      <c r="K62" s="1122">
        <v>40.6</v>
      </c>
      <c r="L62" s="1122">
        <v>34.799999999999997</v>
      </c>
      <c r="M62" s="1122">
        <v>30.7</v>
      </c>
      <c r="N62" s="1122">
        <v>27</v>
      </c>
      <c r="O62" s="1123"/>
    </row>
    <row r="63" spans="1:15" ht="20.100000000000001" customHeight="1">
      <c r="A63" s="1120">
        <v>1993</v>
      </c>
      <c r="B63" s="1120"/>
      <c r="C63" s="1122">
        <v>23.6</v>
      </c>
      <c r="D63" s="1122">
        <v>25.2</v>
      </c>
      <c r="E63" s="1122">
        <v>28.9</v>
      </c>
      <c r="F63" s="1122">
        <v>33.6</v>
      </c>
      <c r="G63" s="1122">
        <v>38</v>
      </c>
      <c r="H63" s="1122">
        <v>40.6</v>
      </c>
      <c r="I63" s="1122">
        <v>42.1</v>
      </c>
      <c r="J63" s="1122">
        <v>42.7</v>
      </c>
      <c r="K63" s="1122">
        <v>40.4</v>
      </c>
      <c r="L63" s="1122">
        <v>36.6</v>
      </c>
      <c r="M63" s="1122">
        <v>30.9</v>
      </c>
      <c r="N63" s="1122">
        <v>26.6</v>
      </c>
      <c r="O63" s="1123"/>
    </row>
    <row r="64" spans="1:15" ht="20.100000000000001" customHeight="1">
      <c r="A64" s="1120">
        <v>1994</v>
      </c>
      <c r="B64" s="1120"/>
      <c r="C64" s="1122">
        <v>25.5</v>
      </c>
      <c r="D64" s="1122">
        <v>24.7</v>
      </c>
      <c r="E64" s="1122">
        <v>29.5</v>
      </c>
      <c r="F64" s="1122">
        <v>34.700000000000003</v>
      </c>
      <c r="G64" s="1122">
        <v>38.799999999999997</v>
      </c>
      <c r="H64" s="1122">
        <v>40.5</v>
      </c>
      <c r="I64" s="1122">
        <v>38.799999999999997</v>
      </c>
      <c r="J64" s="1122">
        <v>41.8</v>
      </c>
      <c r="K64" s="1122">
        <v>40</v>
      </c>
      <c r="L64" s="1122">
        <v>36</v>
      </c>
      <c r="M64" s="1122">
        <v>32.299999999999997</v>
      </c>
      <c r="N64" s="1122">
        <v>25.6</v>
      </c>
      <c r="O64" s="1123"/>
    </row>
    <row r="65" spans="1:15" ht="20.100000000000001" customHeight="1">
      <c r="A65" s="1120">
        <v>1995</v>
      </c>
      <c r="B65" s="1120"/>
      <c r="C65" s="1122">
        <v>24.8</v>
      </c>
      <c r="D65" s="1122">
        <v>25.9</v>
      </c>
      <c r="E65" s="1122">
        <v>27</v>
      </c>
      <c r="F65" s="1122">
        <v>33.200000000000003</v>
      </c>
      <c r="G65" s="1122">
        <v>38.5</v>
      </c>
      <c r="H65" s="1122">
        <v>40.200000000000003</v>
      </c>
      <c r="I65" s="1122">
        <v>38.799999999999997</v>
      </c>
      <c r="J65" s="1122">
        <v>43.6</v>
      </c>
      <c r="K65" s="1122">
        <v>39.5</v>
      </c>
      <c r="L65" s="1122">
        <v>36.4</v>
      </c>
      <c r="M65" s="1122">
        <v>30.6</v>
      </c>
      <c r="N65" s="1122">
        <v>24.9</v>
      </c>
      <c r="O65" s="1123"/>
    </row>
    <row r="66" spans="1:15" ht="20.100000000000001" customHeight="1">
      <c r="A66" s="1120">
        <v>1996</v>
      </c>
      <c r="B66" s="1120"/>
      <c r="C66" s="1122">
        <v>24.1</v>
      </c>
      <c r="D66" s="1122">
        <v>26.3</v>
      </c>
      <c r="E66" s="1122">
        <v>29</v>
      </c>
      <c r="F66" s="1122">
        <v>34.1</v>
      </c>
      <c r="G66" s="1122">
        <v>40.799999999999997</v>
      </c>
      <c r="H66" s="1122">
        <v>41.9</v>
      </c>
      <c r="I66" s="1122">
        <v>45</v>
      </c>
      <c r="J66" s="1122">
        <v>43.9</v>
      </c>
      <c r="K66" s="1122">
        <v>39.4</v>
      </c>
      <c r="L66" s="1122">
        <v>35.4</v>
      </c>
      <c r="M66" s="1122">
        <v>29.7</v>
      </c>
      <c r="N66" s="1122">
        <v>25.9</v>
      </c>
      <c r="O66" s="1123"/>
    </row>
    <row r="67" spans="1:15" ht="20.100000000000001" customHeight="1">
      <c r="A67" s="1120">
        <v>1997</v>
      </c>
      <c r="B67" s="1120"/>
      <c r="C67" s="1122">
        <v>23.6</v>
      </c>
      <c r="D67" s="1122">
        <v>25.1</v>
      </c>
      <c r="E67" s="1122">
        <v>27.4</v>
      </c>
      <c r="F67" s="1122">
        <v>31.7</v>
      </c>
      <c r="G67" s="1122">
        <v>38.1</v>
      </c>
      <c r="H67" s="1122">
        <v>41.3</v>
      </c>
      <c r="I67" s="1122">
        <v>40.4</v>
      </c>
      <c r="J67" s="1122">
        <v>40.299999999999997</v>
      </c>
      <c r="K67" s="1122">
        <v>41.6</v>
      </c>
      <c r="L67" s="1122">
        <v>37.200000000000003</v>
      </c>
      <c r="M67" s="1122">
        <v>30.2</v>
      </c>
      <c r="N67" s="1122">
        <v>25.9</v>
      </c>
      <c r="O67" s="1123"/>
    </row>
    <row r="68" spans="1:15" ht="20.100000000000001" customHeight="1">
      <c r="A68" s="1120">
        <v>1998</v>
      </c>
      <c r="B68" s="1120"/>
      <c r="C68" s="1122">
        <v>23.3</v>
      </c>
      <c r="D68" s="1122">
        <v>26.9</v>
      </c>
      <c r="E68" s="1122">
        <v>30.8</v>
      </c>
      <c r="F68" s="1122">
        <v>35.4</v>
      </c>
      <c r="G68" s="1122">
        <v>40.200000000000003</v>
      </c>
      <c r="H68" s="1122">
        <v>43.5</v>
      </c>
      <c r="I68" s="1122">
        <v>43.5</v>
      </c>
      <c r="J68" s="1122">
        <v>44.9</v>
      </c>
      <c r="K68" s="1122">
        <v>42</v>
      </c>
      <c r="L68" s="1122">
        <v>37.6</v>
      </c>
      <c r="M68" s="1122">
        <v>32.4</v>
      </c>
      <c r="N68" s="1122">
        <v>28.8</v>
      </c>
      <c r="O68" s="1123"/>
    </row>
    <row r="69" spans="1:15" ht="20.100000000000001" customHeight="1">
      <c r="A69" s="1120">
        <v>1999</v>
      </c>
      <c r="B69" s="1120"/>
      <c r="C69" s="1122">
        <v>25.9</v>
      </c>
      <c r="D69" s="1122">
        <v>28.9</v>
      </c>
      <c r="E69" s="1122">
        <v>29.8</v>
      </c>
      <c r="F69" s="1122">
        <v>37.1</v>
      </c>
      <c r="G69" s="1122">
        <v>39.1</v>
      </c>
      <c r="H69" s="1122">
        <v>43.7</v>
      </c>
      <c r="I69" s="1122">
        <v>42.6</v>
      </c>
      <c r="J69" s="1122">
        <v>46.1</v>
      </c>
      <c r="K69" s="1122">
        <v>41.2</v>
      </c>
      <c r="L69" s="1122">
        <v>37.799999999999997</v>
      </c>
      <c r="M69" s="1122">
        <v>32.5</v>
      </c>
      <c r="N69" s="1122">
        <v>27.5</v>
      </c>
      <c r="O69" s="1123"/>
    </row>
    <row r="70" spans="1:15" ht="20.100000000000001" customHeight="1">
      <c r="A70" s="1120">
        <v>2000</v>
      </c>
      <c r="B70" s="1120"/>
      <c r="C70" s="1122">
        <v>26.1</v>
      </c>
      <c r="D70" s="1122">
        <v>26.1</v>
      </c>
      <c r="E70" s="1122">
        <v>29.4</v>
      </c>
      <c r="F70" s="1122">
        <v>37.799999999999997</v>
      </c>
      <c r="G70" s="1122">
        <v>38.700000000000003</v>
      </c>
      <c r="H70" s="1122">
        <v>41.2</v>
      </c>
      <c r="I70" s="1122">
        <v>45.3</v>
      </c>
      <c r="J70" s="1122">
        <v>45.1</v>
      </c>
      <c r="K70" s="1122">
        <v>40.4</v>
      </c>
      <c r="L70" s="1122">
        <v>37.200000000000003</v>
      </c>
      <c r="M70" s="1122">
        <v>31.2</v>
      </c>
      <c r="N70" s="1122">
        <v>27</v>
      </c>
      <c r="O70" s="1123"/>
    </row>
    <row r="71" spans="1:15" ht="20.100000000000001" customHeight="1">
      <c r="A71" s="1120">
        <v>2001</v>
      </c>
      <c r="B71" s="1120"/>
      <c r="C71" s="1122">
        <v>24.3</v>
      </c>
      <c r="D71" s="1122">
        <v>25.9</v>
      </c>
      <c r="E71" s="1122">
        <v>30.6</v>
      </c>
      <c r="F71" s="1122">
        <v>35.5</v>
      </c>
      <c r="G71" s="1122">
        <v>41.4</v>
      </c>
      <c r="H71" s="1122">
        <v>40.9</v>
      </c>
      <c r="I71" s="1122">
        <v>42.8</v>
      </c>
      <c r="J71" s="1122">
        <v>44.5</v>
      </c>
      <c r="K71" s="1122">
        <v>41.1</v>
      </c>
      <c r="L71" s="1122">
        <v>36.9</v>
      </c>
      <c r="M71" s="1122">
        <v>31</v>
      </c>
      <c r="N71" s="1122">
        <v>30.1</v>
      </c>
      <c r="O71" s="1123"/>
    </row>
    <row r="72" spans="1:15" ht="20.100000000000001" customHeight="1">
      <c r="A72" s="1120">
        <v>2002</v>
      </c>
      <c r="B72" s="1120"/>
      <c r="C72" s="1122">
        <v>25.9</v>
      </c>
      <c r="D72" s="1122">
        <v>27</v>
      </c>
      <c r="E72" s="1122">
        <v>30.8</v>
      </c>
      <c r="F72" s="1122">
        <v>35.299999999999997</v>
      </c>
      <c r="G72" s="1122">
        <v>41.7</v>
      </c>
      <c r="H72" s="1122">
        <v>42</v>
      </c>
      <c r="I72" s="1122">
        <v>43.6</v>
      </c>
      <c r="J72" s="1122">
        <v>42.4</v>
      </c>
      <c r="K72" s="1122">
        <v>40.799999999999997</v>
      </c>
      <c r="L72" s="1122">
        <v>37.6</v>
      </c>
      <c r="M72" s="1122">
        <v>30.7</v>
      </c>
      <c r="N72" s="1122">
        <v>27.6</v>
      </c>
      <c r="O72" s="1123"/>
    </row>
    <row r="73" spans="1:15" ht="20.100000000000001" customHeight="1">
      <c r="A73" s="1120">
        <v>2003</v>
      </c>
      <c r="B73" s="1120"/>
      <c r="C73" s="1122">
        <v>25.2</v>
      </c>
      <c r="D73" s="1122">
        <v>29.1</v>
      </c>
      <c r="E73" s="1122">
        <v>32.4</v>
      </c>
      <c r="F73" s="1122">
        <v>36.1</v>
      </c>
      <c r="G73" s="1122">
        <v>39.700000000000003</v>
      </c>
      <c r="H73" s="1122">
        <v>42.1</v>
      </c>
      <c r="I73" s="1122">
        <v>41.9</v>
      </c>
      <c r="J73" s="1122">
        <v>44.5</v>
      </c>
      <c r="K73" s="1122">
        <v>40.799999999999997</v>
      </c>
      <c r="L73" s="1122">
        <v>37.5</v>
      </c>
      <c r="M73" s="1122">
        <v>31.2</v>
      </c>
      <c r="N73" s="1122">
        <v>27.1</v>
      </c>
      <c r="O73" s="1123"/>
    </row>
    <row r="74" spans="1:15" ht="20.100000000000001" customHeight="1">
      <c r="A74" s="1120">
        <v>2004</v>
      </c>
      <c r="B74" s="1120"/>
      <c r="C74" s="1122">
        <v>26.6</v>
      </c>
      <c r="D74" s="1122">
        <v>27.1</v>
      </c>
      <c r="E74" s="1122">
        <v>31.6</v>
      </c>
      <c r="F74" s="1122">
        <v>34.6</v>
      </c>
      <c r="G74" s="1122">
        <v>40</v>
      </c>
      <c r="H74" s="1122">
        <v>41.6</v>
      </c>
      <c r="I74" s="1122">
        <v>43.9</v>
      </c>
      <c r="J74" s="1122">
        <v>42.5</v>
      </c>
      <c r="K74" s="1122">
        <v>40.6</v>
      </c>
      <c r="L74" s="1122">
        <v>36.5</v>
      </c>
      <c r="M74" s="1122">
        <v>32.299999999999997</v>
      </c>
      <c r="N74" s="1122">
        <v>26.1</v>
      </c>
      <c r="O74" s="1123"/>
    </row>
    <row r="75" spans="1:15" ht="20.100000000000001" customHeight="1">
      <c r="A75" s="1120">
        <v>2005</v>
      </c>
      <c r="B75" s="1120"/>
      <c r="C75" s="1122">
        <v>23.6</v>
      </c>
      <c r="D75" s="1122">
        <v>26.3</v>
      </c>
      <c r="E75" s="1122">
        <v>29.8</v>
      </c>
      <c r="F75" s="1122">
        <v>35.799999999999997</v>
      </c>
      <c r="G75" s="1122">
        <v>39.4</v>
      </c>
      <c r="H75" s="1122">
        <v>40.5</v>
      </c>
      <c r="I75" s="1122">
        <v>42.2</v>
      </c>
      <c r="J75" s="1122">
        <v>42.7</v>
      </c>
      <c r="K75" s="1122">
        <v>39.700000000000003</v>
      </c>
      <c r="L75" s="1122">
        <v>36.700000000000003</v>
      </c>
      <c r="M75" s="1122">
        <v>31.5</v>
      </c>
      <c r="N75" s="1122">
        <v>27.3</v>
      </c>
      <c r="O75" s="1123"/>
    </row>
    <row r="76" spans="1:15" ht="20.100000000000001" customHeight="1">
      <c r="A76" s="1120">
        <v>2006</v>
      </c>
      <c r="B76" s="1120"/>
      <c r="C76" s="1122">
        <v>24.3</v>
      </c>
      <c r="D76" s="1122">
        <v>27.7</v>
      </c>
      <c r="E76" s="1122">
        <v>29.4</v>
      </c>
      <c r="F76" s="1122">
        <v>34.1</v>
      </c>
      <c r="G76" s="1122">
        <v>39.200000000000003</v>
      </c>
      <c r="H76" s="1122">
        <v>42.7</v>
      </c>
      <c r="I76" s="1122">
        <v>41.3</v>
      </c>
      <c r="J76" s="1122">
        <v>44.2</v>
      </c>
      <c r="K76" s="1122">
        <v>40.5</v>
      </c>
      <c r="L76" s="1122">
        <v>36.9</v>
      </c>
      <c r="M76" s="1122">
        <v>31.1</v>
      </c>
      <c r="N76" s="1122">
        <v>23.3</v>
      </c>
      <c r="O76" s="1123"/>
    </row>
    <row r="77" spans="1:15" ht="20.100000000000001" customHeight="1">
      <c r="A77" s="1120">
        <v>2007</v>
      </c>
      <c r="B77" s="1120"/>
      <c r="C77" s="1122">
        <v>22.8</v>
      </c>
      <c r="D77" s="1122">
        <v>28.4</v>
      </c>
      <c r="E77" s="1122">
        <v>29.7</v>
      </c>
      <c r="F77" s="1122">
        <v>36.799999999999997</v>
      </c>
      <c r="G77" s="1122">
        <v>40.700000000000003</v>
      </c>
      <c r="H77" s="1122">
        <v>41.3</v>
      </c>
      <c r="I77" s="1122">
        <v>41.1</v>
      </c>
      <c r="J77" s="1122">
        <v>43.5</v>
      </c>
      <c r="K77" s="1122">
        <v>41.2</v>
      </c>
      <c r="L77" s="1122">
        <v>36</v>
      </c>
      <c r="M77" s="1122">
        <v>30.7</v>
      </c>
      <c r="N77" s="1122">
        <v>26.5</v>
      </c>
      <c r="O77" s="1123"/>
    </row>
    <row r="78" spans="1:15" ht="20.100000000000001" customHeight="1">
      <c r="A78" s="1120">
        <v>2008</v>
      </c>
      <c r="B78" s="1120"/>
      <c r="C78" s="1122">
        <v>22.4</v>
      </c>
      <c r="D78" s="1122">
        <v>24.6</v>
      </c>
      <c r="E78" s="1122">
        <v>31</v>
      </c>
      <c r="F78" s="1122">
        <v>34.700000000000003</v>
      </c>
      <c r="G78" s="1122">
        <v>40.700000000000003</v>
      </c>
      <c r="H78" s="1122">
        <v>39.200000000000003</v>
      </c>
      <c r="I78" s="1122">
        <v>42.7</v>
      </c>
      <c r="J78" s="1122">
        <v>43.5</v>
      </c>
      <c r="K78" s="1122">
        <v>40.1</v>
      </c>
      <c r="L78" s="1122">
        <v>37</v>
      </c>
      <c r="M78" s="1122">
        <v>30.6</v>
      </c>
      <c r="N78" s="1122">
        <v>24.2</v>
      </c>
      <c r="O78" s="1123"/>
    </row>
    <row r="79" spans="1:15" ht="20.100000000000001" customHeight="1">
      <c r="A79" s="1120">
        <v>2009</v>
      </c>
      <c r="B79" s="1120"/>
      <c r="C79" s="1122">
        <v>22.6</v>
      </c>
      <c r="D79" s="1122">
        <v>28.5</v>
      </c>
      <c r="E79" s="1122">
        <v>31</v>
      </c>
      <c r="F79" s="1122">
        <v>34.799999999999997</v>
      </c>
      <c r="G79" s="1122">
        <v>40.5</v>
      </c>
      <c r="H79" s="1122">
        <v>41.7</v>
      </c>
      <c r="I79" s="1122">
        <v>40.299999999999997</v>
      </c>
      <c r="J79" s="1122">
        <v>42.7</v>
      </c>
      <c r="K79" s="1122">
        <v>39.4</v>
      </c>
      <c r="L79" s="1122">
        <v>36.299999999999997</v>
      </c>
      <c r="M79" s="1122">
        <v>31.8</v>
      </c>
      <c r="N79" s="1122">
        <v>25.7</v>
      </c>
      <c r="O79" s="1123"/>
    </row>
    <row r="80" spans="1:15" ht="20.100000000000001" customHeight="1">
      <c r="A80" s="1120">
        <v>2010</v>
      </c>
      <c r="B80" s="1120"/>
      <c r="C80" s="1122">
        <v>24.5</v>
      </c>
      <c r="D80" s="1122">
        <v>28.2</v>
      </c>
      <c r="E80" s="1122">
        <v>31.1</v>
      </c>
      <c r="F80" s="1122">
        <v>35.299999999999997</v>
      </c>
      <c r="G80" s="1122">
        <v>39.6</v>
      </c>
      <c r="H80" s="1122">
        <v>41.9</v>
      </c>
      <c r="I80" s="1122">
        <v>43.1</v>
      </c>
      <c r="J80" s="1122">
        <v>44.5</v>
      </c>
      <c r="K80" s="1122">
        <v>41.6</v>
      </c>
      <c r="L80" s="1122">
        <v>36.5</v>
      </c>
      <c r="M80" s="1122">
        <v>30.9</v>
      </c>
      <c r="N80" s="1122">
        <v>26.9</v>
      </c>
      <c r="O80" s="1123"/>
    </row>
    <row r="81" spans="1:15">
      <c r="A81" s="1124" t="s">
        <v>620</v>
      </c>
      <c r="B81" s="946"/>
      <c r="C81" s="946"/>
      <c r="D81" s="946"/>
      <c r="E81" s="946"/>
      <c r="F81" s="946"/>
      <c r="G81" s="946"/>
      <c r="H81" s="946"/>
      <c r="I81" s="946"/>
      <c r="J81" s="946"/>
      <c r="K81" s="946"/>
      <c r="L81" s="946"/>
      <c r="M81" s="946"/>
      <c r="N81" s="946"/>
    </row>
    <row r="82" spans="1:15" ht="10.5" customHeight="1"/>
    <row r="83" spans="1:15" ht="12" customHeight="1">
      <c r="A83" s="1110"/>
      <c r="B83" s="1111"/>
      <c r="C83" s="1111"/>
      <c r="D83" s="1111"/>
      <c r="E83" s="1111"/>
      <c r="F83" s="1129"/>
      <c r="G83" s="1129"/>
      <c r="H83" s="1129"/>
      <c r="I83" s="1129"/>
      <c r="J83" s="1110"/>
      <c r="K83" s="1113" t="s">
        <v>600</v>
      </c>
      <c r="M83" s="1113" t="s">
        <v>601</v>
      </c>
    </row>
    <row r="84" spans="1:15" ht="13.5" customHeight="1">
      <c r="A84" s="1115" t="s">
        <v>602</v>
      </c>
      <c r="B84" s="1115"/>
      <c r="C84" s="1115"/>
      <c r="D84" s="1115"/>
      <c r="E84" s="1115"/>
      <c r="F84" s="1115"/>
      <c r="G84" s="1115"/>
      <c r="H84" s="1115"/>
      <c r="I84" s="1115"/>
      <c r="J84" s="1115"/>
      <c r="K84" s="1113" t="s">
        <v>625</v>
      </c>
      <c r="M84" s="1116" t="s">
        <v>604</v>
      </c>
    </row>
    <row r="85" spans="1:15" ht="15" customHeight="1">
      <c r="A85" s="12"/>
      <c r="B85" s="12"/>
      <c r="C85" s="1117"/>
      <c r="D85" s="1117"/>
      <c r="E85" s="1117"/>
      <c r="F85" s="1117"/>
      <c r="G85" s="1117"/>
      <c r="H85" s="1117"/>
      <c r="I85" s="1117"/>
      <c r="J85" s="1117"/>
      <c r="K85" s="1116" t="s">
        <v>605</v>
      </c>
      <c r="M85" s="1116" t="s">
        <v>606</v>
      </c>
    </row>
    <row r="86" spans="1:15" ht="15.75">
      <c r="A86" s="1118" t="s">
        <v>626</v>
      </c>
      <c r="B86" s="1118"/>
      <c r="C86" s="1118"/>
      <c r="D86" s="1118"/>
      <c r="E86" s="1118"/>
      <c r="F86" s="1118"/>
      <c r="G86" s="1118"/>
      <c r="H86" s="1118"/>
      <c r="I86" s="1118"/>
      <c r="J86" s="1118"/>
      <c r="K86" s="12"/>
      <c r="L86" s="12"/>
      <c r="M86" s="12"/>
    </row>
    <row r="87" spans="1:15">
      <c r="A87" s="1119" t="s">
        <v>0</v>
      </c>
      <c r="B87" s="1119"/>
      <c r="C87" s="1130" t="s">
        <v>608</v>
      </c>
      <c r="D87" s="1130" t="s">
        <v>609</v>
      </c>
      <c r="E87" s="1130" t="s">
        <v>610</v>
      </c>
      <c r="F87" s="1130" t="s">
        <v>611</v>
      </c>
      <c r="G87" s="1130" t="s">
        <v>612</v>
      </c>
      <c r="H87" s="1130" t="s">
        <v>613</v>
      </c>
      <c r="I87" s="1130" t="s">
        <v>614</v>
      </c>
      <c r="J87" s="1130" t="s">
        <v>615</v>
      </c>
      <c r="K87" s="1130" t="s">
        <v>616</v>
      </c>
      <c r="L87" s="1130" t="s">
        <v>617</v>
      </c>
      <c r="M87" s="1130" t="s">
        <v>618</v>
      </c>
      <c r="N87" s="1131" t="s">
        <v>619</v>
      </c>
    </row>
    <row r="88" spans="1:15" ht="20.100000000000001" customHeight="1">
      <c r="A88" s="1119">
        <v>1971</v>
      </c>
      <c r="B88" s="1119"/>
      <c r="C88" s="1132">
        <v>12.9</v>
      </c>
      <c r="D88" s="1132">
        <v>13.9</v>
      </c>
      <c r="E88" s="1132">
        <v>15.6</v>
      </c>
      <c r="F88" s="1132">
        <v>20.399999999999999</v>
      </c>
      <c r="G88" s="1132">
        <v>23.2</v>
      </c>
      <c r="H88" s="1132">
        <v>25.4</v>
      </c>
      <c r="I88" s="1132">
        <v>28.1</v>
      </c>
      <c r="J88" s="1132">
        <v>28.6</v>
      </c>
      <c r="K88" s="1132">
        <v>25.7</v>
      </c>
      <c r="L88" s="1132">
        <v>21.5</v>
      </c>
      <c r="M88" s="1132">
        <v>17.8</v>
      </c>
      <c r="N88" s="1132">
        <v>15.1</v>
      </c>
      <c r="O88" s="1123"/>
    </row>
    <row r="89" spans="1:15" ht="20.100000000000001" customHeight="1">
      <c r="A89" s="1119">
        <v>1972</v>
      </c>
      <c r="B89" s="1119"/>
      <c r="C89" s="1132">
        <v>14</v>
      </c>
      <c r="D89" s="1132">
        <v>12.5</v>
      </c>
      <c r="E89" s="1132">
        <v>16.399999999999999</v>
      </c>
      <c r="F89" s="1132">
        <v>19.899999999999999</v>
      </c>
      <c r="G89" s="1132">
        <v>23.3</v>
      </c>
      <c r="H89" s="1132">
        <v>27.2</v>
      </c>
      <c r="I89" s="1132">
        <v>28.8</v>
      </c>
      <c r="J89" s="1132">
        <v>28.2</v>
      </c>
      <c r="K89" s="1132">
        <v>26.9</v>
      </c>
      <c r="L89" s="1132">
        <v>22.9</v>
      </c>
      <c r="M89" s="1132">
        <v>19.399999999999999</v>
      </c>
      <c r="N89" s="1132">
        <v>14.3</v>
      </c>
      <c r="O89" s="1123"/>
    </row>
    <row r="90" spans="1:15" ht="20.100000000000001" customHeight="1">
      <c r="A90" s="1119">
        <v>1973</v>
      </c>
      <c r="B90" s="1119"/>
      <c r="C90" s="1132">
        <v>12.2</v>
      </c>
      <c r="D90" s="1132">
        <v>15.1</v>
      </c>
      <c r="E90" s="1132">
        <v>18.100000000000001</v>
      </c>
      <c r="F90" s="1132">
        <v>21.2</v>
      </c>
      <c r="G90" s="1132">
        <v>24.6</v>
      </c>
      <c r="H90" s="1132">
        <v>26.1</v>
      </c>
      <c r="I90" s="1132">
        <v>29.1</v>
      </c>
      <c r="J90" s="1132">
        <v>30.1</v>
      </c>
      <c r="K90" s="1132">
        <v>27.9</v>
      </c>
      <c r="L90" s="1132">
        <v>22.9</v>
      </c>
      <c r="M90" s="1132">
        <v>18.7</v>
      </c>
      <c r="N90" s="1132">
        <v>14.9</v>
      </c>
      <c r="O90" s="1123"/>
    </row>
    <row r="91" spans="1:15" ht="20.100000000000001" customHeight="1">
      <c r="A91" s="1119">
        <v>1974</v>
      </c>
      <c r="B91" s="1119"/>
      <c r="C91" s="1132">
        <v>14.1</v>
      </c>
      <c r="D91" s="1132">
        <v>14.1</v>
      </c>
      <c r="E91" s="1132">
        <v>18.899999999999999</v>
      </c>
      <c r="F91" s="1132">
        <v>20.3</v>
      </c>
      <c r="G91" s="1132">
        <v>24.3</v>
      </c>
      <c r="H91" s="1132">
        <v>25.9</v>
      </c>
      <c r="I91" s="1132">
        <v>27.5</v>
      </c>
      <c r="J91" s="1132">
        <v>29.3</v>
      </c>
      <c r="K91" s="1132">
        <v>27</v>
      </c>
      <c r="L91" s="1132">
        <v>21.8</v>
      </c>
      <c r="M91" s="1132">
        <v>18.3</v>
      </c>
      <c r="N91" s="1132">
        <v>16.100000000000001</v>
      </c>
      <c r="O91" s="1123"/>
    </row>
    <row r="92" spans="1:15" ht="20.100000000000001" customHeight="1">
      <c r="A92" s="1119">
        <v>1975</v>
      </c>
      <c r="B92" s="1119"/>
      <c r="C92" s="1132">
        <v>14.3</v>
      </c>
      <c r="D92" s="1132">
        <v>15.4</v>
      </c>
      <c r="E92" s="1132">
        <v>16.899999999999999</v>
      </c>
      <c r="F92" s="1132">
        <v>20.8</v>
      </c>
      <c r="G92" s="1132">
        <v>24.8</v>
      </c>
      <c r="H92" s="1132">
        <v>27.4</v>
      </c>
      <c r="I92" s="1132">
        <v>29.7</v>
      </c>
      <c r="J92" s="1132">
        <v>30.4</v>
      </c>
      <c r="K92" s="1132">
        <v>27.1</v>
      </c>
      <c r="L92" s="1132">
        <v>22.6</v>
      </c>
      <c r="M92" s="1132">
        <v>19.100000000000001</v>
      </c>
      <c r="N92" s="1132">
        <v>15.9</v>
      </c>
      <c r="O92" s="1123"/>
    </row>
    <row r="93" spans="1:15" ht="20.100000000000001" customHeight="1">
      <c r="A93" s="1119">
        <v>1976</v>
      </c>
      <c r="B93" s="1119"/>
      <c r="C93" s="1132">
        <v>13.6</v>
      </c>
      <c r="D93" s="1132">
        <v>15.1</v>
      </c>
      <c r="E93" s="1132">
        <v>17.899999999999999</v>
      </c>
      <c r="F93" s="1132">
        <v>20.399999999999999</v>
      </c>
      <c r="G93" s="1132">
        <v>24.6</v>
      </c>
      <c r="H93" s="1132">
        <v>26.7</v>
      </c>
      <c r="I93" s="1132">
        <v>28.9</v>
      </c>
      <c r="J93" s="1132">
        <v>30</v>
      </c>
      <c r="K93" s="1132">
        <v>27.4</v>
      </c>
      <c r="L93" s="1132">
        <v>23.7</v>
      </c>
      <c r="M93" s="1132">
        <v>18.5</v>
      </c>
      <c r="N93" s="1132">
        <v>16.3</v>
      </c>
      <c r="O93" s="1123"/>
    </row>
    <row r="94" spans="1:15" ht="20.100000000000001" customHeight="1">
      <c r="A94" s="1119">
        <v>1977</v>
      </c>
      <c r="B94" s="1119"/>
      <c r="C94" s="1132">
        <v>15</v>
      </c>
      <c r="D94" s="1132">
        <v>15.2</v>
      </c>
      <c r="E94" s="1132">
        <v>18.899999999999999</v>
      </c>
      <c r="F94" s="1132">
        <v>21.5</v>
      </c>
      <c r="G94" s="1132">
        <v>26.2</v>
      </c>
      <c r="H94" s="1132">
        <v>28.2</v>
      </c>
      <c r="I94" s="1132">
        <v>29.7</v>
      </c>
      <c r="J94" s="1132">
        <v>29.4</v>
      </c>
      <c r="K94" s="1132">
        <v>27.3</v>
      </c>
      <c r="L94" s="1132">
        <v>24.9</v>
      </c>
      <c r="M94" s="1132">
        <v>21</v>
      </c>
      <c r="N94" s="1132">
        <v>17.600000000000001</v>
      </c>
      <c r="O94" s="1123"/>
    </row>
    <row r="95" spans="1:15" ht="20.100000000000001" customHeight="1">
      <c r="A95" s="1119">
        <v>1978</v>
      </c>
      <c r="B95" s="1119"/>
      <c r="C95" s="1132">
        <v>15.2</v>
      </c>
      <c r="D95" s="1132">
        <v>14.5</v>
      </c>
      <c r="E95" s="1132">
        <v>17.600000000000001</v>
      </c>
      <c r="F95" s="1132">
        <v>21.8</v>
      </c>
      <c r="G95" s="1132">
        <v>23.6</v>
      </c>
      <c r="H95" s="1132">
        <v>27.3</v>
      </c>
      <c r="I95" s="1132">
        <v>30.8</v>
      </c>
      <c r="J95" s="1132">
        <v>29.7</v>
      </c>
      <c r="K95" s="1132">
        <v>26.6</v>
      </c>
      <c r="L95" s="1132">
        <v>23</v>
      </c>
      <c r="M95" s="1132">
        <v>20.3</v>
      </c>
      <c r="N95" s="1132">
        <v>16.899999999999999</v>
      </c>
      <c r="O95" s="1123"/>
    </row>
    <row r="96" spans="1:15" ht="20.100000000000001" customHeight="1">
      <c r="A96" s="1119">
        <v>1979</v>
      </c>
      <c r="B96" s="1119"/>
      <c r="C96" s="1132">
        <v>15.3</v>
      </c>
      <c r="D96" s="1132">
        <v>14.6</v>
      </c>
      <c r="E96" s="1132">
        <v>17.8</v>
      </c>
      <c r="F96" s="1132">
        <v>20.7</v>
      </c>
      <c r="G96" s="1132">
        <v>24.7</v>
      </c>
      <c r="H96" s="1132">
        <v>28.4</v>
      </c>
      <c r="I96" s="1132">
        <v>28.4</v>
      </c>
      <c r="J96" s="1132">
        <v>29.1</v>
      </c>
      <c r="K96" s="1132">
        <v>26.8</v>
      </c>
      <c r="L96" s="1132">
        <v>24.7</v>
      </c>
      <c r="M96" s="1132">
        <v>17.600000000000001</v>
      </c>
      <c r="N96" s="1132">
        <v>16.899999999999999</v>
      </c>
      <c r="O96" s="1123"/>
    </row>
    <row r="97" spans="1:15" ht="20.100000000000001" customHeight="1">
      <c r="A97" s="1119">
        <v>1980</v>
      </c>
      <c r="B97" s="1119"/>
      <c r="C97" s="1132">
        <v>14.3</v>
      </c>
      <c r="D97" s="1132">
        <v>16.399999999999999</v>
      </c>
      <c r="E97" s="1132">
        <v>17.7</v>
      </c>
      <c r="F97" s="1132">
        <v>22.3</v>
      </c>
      <c r="G97" s="1132">
        <v>24.7</v>
      </c>
      <c r="H97" s="1132">
        <v>27</v>
      </c>
      <c r="I97" s="1132">
        <v>29.7</v>
      </c>
      <c r="J97" s="1132">
        <v>29.3</v>
      </c>
      <c r="K97" s="1132">
        <v>27</v>
      </c>
      <c r="L97" s="1132">
        <v>24.1</v>
      </c>
      <c r="M97" s="1132">
        <v>20</v>
      </c>
      <c r="N97" s="1132">
        <v>15.6</v>
      </c>
      <c r="O97" s="1123"/>
    </row>
    <row r="98" spans="1:15" ht="20.100000000000001" customHeight="1">
      <c r="A98" s="1119">
        <v>1981</v>
      </c>
      <c r="B98" s="1119"/>
      <c r="C98" s="1132">
        <v>14.4</v>
      </c>
      <c r="D98" s="1132">
        <v>14.4</v>
      </c>
      <c r="E98" s="1132">
        <v>17.600000000000001</v>
      </c>
      <c r="F98" s="1132">
        <v>21.3</v>
      </c>
      <c r="G98" s="1132">
        <v>24.8</v>
      </c>
      <c r="H98" s="1132">
        <v>26.5</v>
      </c>
      <c r="I98" s="1132">
        <v>29.7</v>
      </c>
      <c r="J98" s="1132">
        <v>29.3</v>
      </c>
      <c r="K98" s="1132">
        <v>27</v>
      </c>
      <c r="L98" s="1132">
        <v>23.2</v>
      </c>
      <c r="M98" s="1132">
        <v>18.2</v>
      </c>
      <c r="N98" s="1132">
        <v>16</v>
      </c>
      <c r="O98" s="1123"/>
    </row>
    <row r="99" spans="1:15">
      <c r="A99" s="1124" t="s">
        <v>620</v>
      </c>
      <c r="B99" s="1133"/>
      <c r="C99" s="1133"/>
      <c r="D99" s="1133"/>
      <c r="E99" s="1133"/>
      <c r="F99" s="1133"/>
      <c r="G99" s="1133"/>
      <c r="H99" s="1133"/>
      <c r="I99" s="1133"/>
      <c r="J99" s="1133"/>
      <c r="K99" s="1133"/>
      <c r="L99" s="1133"/>
      <c r="M99" s="1133"/>
    </row>
    <row r="100" spans="1:15" ht="6.75" customHeight="1">
      <c r="A100" s="1110"/>
      <c r="B100" s="1134"/>
      <c r="C100" s="1134"/>
      <c r="D100" s="1134"/>
      <c r="E100" s="1134"/>
      <c r="F100" s="1129"/>
      <c r="G100" s="1129"/>
      <c r="H100" s="1129"/>
      <c r="I100" s="1129"/>
      <c r="J100" s="1110"/>
      <c r="K100" s="1110"/>
    </row>
    <row r="101" spans="1:15" ht="13.5" customHeight="1">
      <c r="A101" s="1110"/>
      <c r="B101" s="1111"/>
      <c r="C101" s="1111"/>
      <c r="D101" s="1111"/>
      <c r="E101" s="1111"/>
      <c r="F101" s="1129"/>
      <c r="G101" s="1129"/>
      <c r="H101" s="1129"/>
      <c r="I101" s="1129"/>
      <c r="J101" s="1116" t="s">
        <v>600</v>
      </c>
      <c r="L101" s="1116" t="s">
        <v>621</v>
      </c>
    </row>
    <row r="102" spans="1:15" ht="16.5" customHeight="1">
      <c r="A102" s="1115" t="s">
        <v>144</v>
      </c>
      <c r="B102" s="1115"/>
      <c r="C102" s="1115"/>
      <c r="D102" s="1115"/>
      <c r="E102" s="1115"/>
      <c r="F102" s="1115"/>
      <c r="G102" s="1115"/>
      <c r="H102" s="1115"/>
      <c r="I102" s="1115"/>
      <c r="J102" s="1116" t="s">
        <v>603</v>
      </c>
      <c r="L102" s="1116" t="s">
        <v>622</v>
      </c>
      <c r="M102" s="1115"/>
    </row>
    <row r="103" spans="1:15" ht="12" customHeight="1">
      <c r="A103" s="1135"/>
      <c r="B103" s="1133"/>
      <c r="C103" s="1117"/>
      <c r="D103" s="1117"/>
      <c r="E103" s="1117"/>
      <c r="F103" s="1117"/>
      <c r="G103" s="1117"/>
      <c r="H103" s="1117"/>
      <c r="I103" s="1117"/>
      <c r="J103" s="1116" t="s">
        <v>605</v>
      </c>
      <c r="L103" s="1116" t="s">
        <v>623</v>
      </c>
      <c r="M103" s="1133"/>
    </row>
    <row r="104" spans="1:15" ht="15.75">
      <c r="A104" s="1118" t="s">
        <v>627</v>
      </c>
      <c r="B104" s="1118"/>
      <c r="C104" s="1118"/>
      <c r="D104" s="1118"/>
      <c r="E104" s="1118"/>
      <c r="F104" s="1118"/>
      <c r="G104" s="1118"/>
      <c r="H104" s="1118"/>
      <c r="I104" s="1118"/>
      <c r="J104" s="1118"/>
      <c r="K104" s="1133"/>
      <c r="L104" s="1133"/>
      <c r="M104" s="1133"/>
    </row>
    <row r="105" spans="1:15">
      <c r="A105" s="1119" t="s">
        <v>0</v>
      </c>
      <c r="B105" s="1119"/>
      <c r="C105" s="1130" t="s">
        <v>608</v>
      </c>
      <c r="D105" s="1130" t="s">
        <v>609</v>
      </c>
      <c r="E105" s="1130" t="s">
        <v>610</v>
      </c>
      <c r="F105" s="1130" t="s">
        <v>611</v>
      </c>
      <c r="G105" s="1130" t="s">
        <v>612</v>
      </c>
      <c r="H105" s="1130" t="s">
        <v>613</v>
      </c>
      <c r="I105" s="1130" t="s">
        <v>614</v>
      </c>
      <c r="J105" s="1130" t="s">
        <v>615</v>
      </c>
      <c r="K105" s="1130" t="s">
        <v>616</v>
      </c>
      <c r="L105" s="1130" t="s">
        <v>617</v>
      </c>
      <c r="M105" s="1130" t="s">
        <v>618</v>
      </c>
      <c r="N105" s="1130" t="s">
        <v>619</v>
      </c>
    </row>
    <row r="106" spans="1:15" ht="20.100000000000001" customHeight="1">
      <c r="A106" s="1119">
        <v>1982</v>
      </c>
      <c r="B106" s="1119"/>
      <c r="C106" s="1132">
        <v>11</v>
      </c>
      <c r="D106" s="1132">
        <v>12.8</v>
      </c>
      <c r="E106" s="1132">
        <v>15.8</v>
      </c>
      <c r="F106" s="1132">
        <v>18.3</v>
      </c>
      <c r="G106" s="1132">
        <v>22.9</v>
      </c>
      <c r="H106" s="1132">
        <v>24.3</v>
      </c>
      <c r="I106" s="1132">
        <v>27</v>
      </c>
      <c r="J106" s="1132">
        <v>27.8</v>
      </c>
      <c r="K106" s="1132">
        <v>25.5</v>
      </c>
      <c r="L106" s="1132">
        <v>22.2</v>
      </c>
      <c r="M106" s="1132">
        <v>17.100000000000001</v>
      </c>
      <c r="N106" s="1132">
        <v>13.3</v>
      </c>
      <c r="O106" s="1123"/>
    </row>
    <row r="107" spans="1:15" ht="20.100000000000001" customHeight="1">
      <c r="A107" s="1119">
        <v>1983</v>
      </c>
      <c r="B107" s="1119"/>
      <c r="C107" s="1132">
        <v>12</v>
      </c>
      <c r="D107" s="1132">
        <v>12.7</v>
      </c>
      <c r="E107" s="1132">
        <v>14.6</v>
      </c>
      <c r="F107" s="1132">
        <v>17.899999999999999</v>
      </c>
      <c r="G107" s="1132">
        <v>24</v>
      </c>
      <c r="H107" s="1132">
        <v>25.6</v>
      </c>
      <c r="I107" s="1132">
        <v>26.8</v>
      </c>
      <c r="J107" s="1132">
        <v>30.2</v>
      </c>
      <c r="K107" s="1132">
        <v>26</v>
      </c>
      <c r="L107" s="1132">
        <v>21.2</v>
      </c>
      <c r="M107" s="1132">
        <v>16.5</v>
      </c>
      <c r="N107" s="1132">
        <v>14.1</v>
      </c>
      <c r="O107" s="1123"/>
    </row>
    <row r="108" spans="1:15" ht="20.100000000000001" customHeight="1">
      <c r="A108" s="1119">
        <v>1984</v>
      </c>
      <c r="B108" s="1119"/>
      <c r="C108" s="1132">
        <v>10.9</v>
      </c>
      <c r="D108" s="1132">
        <v>12</v>
      </c>
      <c r="E108" s="1132">
        <v>16.600000000000001</v>
      </c>
      <c r="F108" s="1132">
        <v>20.3</v>
      </c>
      <c r="G108" s="1132">
        <v>22.3</v>
      </c>
      <c r="H108" s="1132">
        <v>23.6</v>
      </c>
      <c r="I108" s="1132">
        <v>27</v>
      </c>
      <c r="J108" s="1132">
        <v>26.9</v>
      </c>
      <c r="K108" s="1132">
        <v>24.4</v>
      </c>
      <c r="L108" s="1132">
        <v>20.2</v>
      </c>
      <c r="M108" s="1132">
        <v>16.8</v>
      </c>
      <c r="N108" s="1132">
        <v>14.4</v>
      </c>
      <c r="O108" s="1123"/>
    </row>
    <row r="109" spans="1:15" ht="20.100000000000001" customHeight="1">
      <c r="A109" s="1119">
        <v>1985</v>
      </c>
      <c r="B109" s="1119"/>
      <c r="C109" s="1132">
        <v>13.5</v>
      </c>
      <c r="D109" s="1132">
        <v>12.7</v>
      </c>
      <c r="E109" s="1132">
        <v>15.8</v>
      </c>
      <c r="F109" s="1132">
        <v>17.8</v>
      </c>
      <c r="G109" s="1132">
        <v>22.6</v>
      </c>
      <c r="H109" s="1132">
        <v>23.8</v>
      </c>
      <c r="I109" s="1132">
        <v>27.8</v>
      </c>
      <c r="J109" s="1132">
        <v>28.3</v>
      </c>
      <c r="K109" s="1132">
        <v>24.3</v>
      </c>
      <c r="L109" s="1132">
        <v>21.8</v>
      </c>
      <c r="M109" s="1132">
        <v>17.8</v>
      </c>
      <c r="N109" s="1132">
        <v>13.8</v>
      </c>
      <c r="O109" s="1123"/>
    </row>
    <row r="110" spans="1:15" ht="20.100000000000001" customHeight="1">
      <c r="A110" s="1119">
        <v>1986</v>
      </c>
      <c r="B110" s="1119"/>
      <c r="C110" s="1132">
        <v>10.9</v>
      </c>
      <c r="D110" s="1132">
        <v>13.4</v>
      </c>
      <c r="E110" s="1132">
        <v>15.7</v>
      </c>
      <c r="F110" s="1132">
        <v>20.2</v>
      </c>
      <c r="G110" s="1132">
        <v>24</v>
      </c>
      <c r="H110" s="1132">
        <v>26.2</v>
      </c>
      <c r="I110" s="1132">
        <v>27.5</v>
      </c>
      <c r="J110" s="1132">
        <v>28.9</v>
      </c>
      <c r="K110" s="1132">
        <v>25.1</v>
      </c>
      <c r="L110" s="1132">
        <v>21.8</v>
      </c>
      <c r="M110" s="1132">
        <v>17.8</v>
      </c>
      <c r="N110" s="1132">
        <v>13.3</v>
      </c>
      <c r="O110" s="1123"/>
    </row>
    <row r="111" spans="1:15" ht="20.100000000000001" customHeight="1">
      <c r="A111" s="1119">
        <v>1987</v>
      </c>
      <c r="B111" s="1119"/>
      <c r="C111" s="1132">
        <v>11.3</v>
      </c>
      <c r="D111" s="1132">
        <v>12.9</v>
      </c>
      <c r="E111" s="1132">
        <v>16.5</v>
      </c>
      <c r="F111" s="1132">
        <v>18.899999999999999</v>
      </c>
      <c r="G111" s="1132">
        <v>23.6</v>
      </c>
      <c r="H111" s="1132">
        <v>25.3</v>
      </c>
      <c r="I111" s="1132">
        <v>27.3</v>
      </c>
      <c r="J111" s="1132">
        <v>29.7</v>
      </c>
      <c r="K111" s="1132">
        <v>26</v>
      </c>
      <c r="L111" s="1132">
        <v>21.8</v>
      </c>
      <c r="M111" s="1132">
        <v>17.399999999999999</v>
      </c>
      <c r="N111" s="1132">
        <v>12.6</v>
      </c>
      <c r="O111" s="1123"/>
    </row>
    <row r="112" spans="1:15" ht="20.100000000000001" customHeight="1">
      <c r="A112" s="1119">
        <v>1988</v>
      </c>
      <c r="B112" s="1119"/>
      <c r="C112" s="1132">
        <v>11.7</v>
      </c>
      <c r="D112" s="1132">
        <v>14.8</v>
      </c>
      <c r="E112" s="1132">
        <v>16.7</v>
      </c>
      <c r="F112" s="1132">
        <v>20.100000000000001</v>
      </c>
      <c r="G112" s="1132">
        <v>22.5</v>
      </c>
      <c r="H112" s="1132">
        <v>25.3</v>
      </c>
      <c r="I112" s="1132">
        <v>29.1</v>
      </c>
      <c r="J112" s="1132">
        <v>28.8</v>
      </c>
      <c r="K112" s="1132">
        <v>26.3</v>
      </c>
      <c r="L112" s="1132">
        <v>22.2</v>
      </c>
      <c r="M112" s="1132">
        <v>18.2</v>
      </c>
      <c r="N112" s="1132">
        <v>14.4</v>
      </c>
      <c r="O112" s="1123"/>
    </row>
    <row r="113" spans="1:15" ht="20.100000000000001" customHeight="1">
      <c r="A113" s="1119">
        <v>1989</v>
      </c>
      <c r="B113" s="1119"/>
      <c r="C113" s="1132">
        <v>11</v>
      </c>
      <c r="D113" s="1132">
        <v>12.6</v>
      </c>
      <c r="E113" s="1132">
        <v>15.2</v>
      </c>
      <c r="F113" s="1132">
        <v>18.7</v>
      </c>
      <c r="G113" s="1132">
        <v>21.8</v>
      </c>
      <c r="H113" s="1132">
        <v>25.2</v>
      </c>
      <c r="I113" s="1132">
        <v>29.1</v>
      </c>
      <c r="J113" s="1132">
        <v>28.3</v>
      </c>
      <c r="K113" s="1132">
        <v>25.8</v>
      </c>
      <c r="L113" s="1132">
        <v>21.9</v>
      </c>
      <c r="M113" s="1132">
        <v>18.399999999999999</v>
      </c>
      <c r="N113" s="1132">
        <v>14.5</v>
      </c>
      <c r="O113" s="1123"/>
    </row>
    <row r="114" spans="1:15" ht="20.100000000000001" customHeight="1">
      <c r="A114" s="1119">
        <v>1990</v>
      </c>
      <c r="B114" s="1119"/>
      <c r="C114" s="1132">
        <v>12.9</v>
      </c>
      <c r="D114" s="1132">
        <v>15.4</v>
      </c>
      <c r="E114" s="1132">
        <v>15.6</v>
      </c>
      <c r="F114" s="1132">
        <v>19.2</v>
      </c>
      <c r="G114" s="1132">
        <v>22.8</v>
      </c>
      <c r="H114" s="1132">
        <v>25.2</v>
      </c>
      <c r="I114" s="1132">
        <v>27.6</v>
      </c>
      <c r="J114" s="1132">
        <v>28.6</v>
      </c>
      <c r="K114" s="1132">
        <v>27</v>
      </c>
      <c r="L114" s="1132">
        <v>22.7</v>
      </c>
      <c r="M114" s="1132">
        <v>18.100000000000001</v>
      </c>
      <c r="N114" s="1132">
        <v>14.4</v>
      </c>
      <c r="O114" s="1123"/>
    </row>
    <row r="115" spans="1:15" ht="20.100000000000001" customHeight="1">
      <c r="A115" s="1119">
        <v>1991</v>
      </c>
      <c r="B115" s="1119"/>
      <c r="C115" s="1132">
        <v>13.1</v>
      </c>
      <c r="D115" s="1132">
        <v>13.1</v>
      </c>
      <c r="E115" s="1132">
        <v>15.7</v>
      </c>
      <c r="F115" s="1132">
        <v>20</v>
      </c>
      <c r="G115" s="1132">
        <v>20.8</v>
      </c>
      <c r="H115" s="1132">
        <v>24.2</v>
      </c>
      <c r="I115" s="1132">
        <v>26.7</v>
      </c>
      <c r="J115" s="1132">
        <v>29.1</v>
      </c>
      <c r="K115" s="1132">
        <v>25.5</v>
      </c>
      <c r="L115" s="1132">
        <v>21.7</v>
      </c>
      <c r="M115" s="1132">
        <v>17</v>
      </c>
      <c r="N115" s="1132">
        <v>15.5</v>
      </c>
      <c r="O115" s="1123"/>
    </row>
    <row r="116" spans="1:15" ht="20.100000000000001" customHeight="1">
      <c r="A116" s="1119">
        <v>1992</v>
      </c>
      <c r="B116" s="1119"/>
      <c r="C116" s="1132">
        <v>12.4</v>
      </c>
      <c r="D116" s="1132">
        <v>13.5</v>
      </c>
      <c r="E116" s="1132">
        <v>14</v>
      </c>
      <c r="F116" s="1132">
        <v>17.8</v>
      </c>
      <c r="G116" s="1132">
        <v>23.8</v>
      </c>
      <c r="H116" s="1132">
        <v>24.6</v>
      </c>
      <c r="I116" s="1132">
        <v>27</v>
      </c>
      <c r="J116" s="1132">
        <v>28</v>
      </c>
      <c r="K116" s="1132">
        <v>24.2</v>
      </c>
      <c r="L116" s="1132">
        <v>22</v>
      </c>
      <c r="M116" s="1132">
        <v>17.5</v>
      </c>
      <c r="N116" s="1132">
        <v>15.6</v>
      </c>
      <c r="O116" s="1123"/>
    </row>
    <row r="117" spans="1:15" ht="20.100000000000001" customHeight="1">
      <c r="A117" s="1119">
        <v>1993</v>
      </c>
      <c r="B117" s="1119"/>
      <c r="C117" s="1132">
        <v>13.2</v>
      </c>
      <c r="D117" s="1132">
        <v>15.3</v>
      </c>
      <c r="E117" s="1132">
        <v>16.600000000000001</v>
      </c>
      <c r="F117" s="1132">
        <v>19.399999999999999</v>
      </c>
      <c r="G117" s="1132">
        <v>22.6</v>
      </c>
      <c r="H117" s="1132">
        <v>24.8</v>
      </c>
      <c r="I117" s="1132">
        <v>27.8</v>
      </c>
      <c r="J117" s="1132">
        <v>28</v>
      </c>
      <c r="K117" s="1132">
        <v>26.4</v>
      </c>
      <c r="L117" s="1132">
        <v>21.2</v>
      </c>
      <c r="M117" s="1132">
        <v>18.399999999999999</v>
      </c>
      <c r="N117" s="1132">
        <v>14.3</v>
      </c>
      <c r="O117" s="1123"/>
    </row>
    <row r="118" spans="1:15" ht="20.100000000000001" customHeight="1">
      <c r="A118" s="1119">
        <v>1994</v>
      </c>
      <c r="B118" s="1119"/>
      <c r="C118" s="1132">
        <v>12.5</v>
      </c>
      <c r="D118" s="1132">
        <v>12.2</v>
      </c>
      <c r="E118" s="1132">
        <v>16.600000000000001</v>
      </c>
      <c r="F118" s="1132">
        <v>19.2</v>
      </c>
      <c r="G118" s="1132">
        <v>23.1</v>
      </c>
      <c r="H118" s="1132">
        <v>25.4</v>
      </c>
      <c r="I118" s="1132">
        <v>27.8</v>
      </c>
      <c r="J118" s="1132">
        <v>29.5</v>
      </c>
      <c r="K118" s="1132">
        <v>25.8</v>
      </c>
      <c r="L118" s="1132">
        <v>22</v>
      </c>
      <c r="M118" s="1132">
        <v>19.5</v>
      </c>
      <c r="N118" s="1132">
        <v>14.1</v>
      </c>
      <c r="O118" s="1123"/>
    </row>
    <row r="119" spans="1:15" ht="20.100000000000001" customHeight="1">
      <c r="A119" s="1119">
        <v>1995</v>
      </c>
      <c r="B119" s="1119"/>
      <c r="C119" s="1132">
        <v>13</v>
      </c>
      <c r="D119" s="1132">
        <v>14.6</v>
      </c>
      <c r="E119" s="1132">
        <v>16.2</v>
      </c>
      <c r="F119" s="1132">
        <v>18.899999999999999</v>
      </c>
      <c r="G119" s="1132">
        <v>22.3</v>
      </c>
      <c r="H119" s="1132">
        <v>24.2</v>
      </c>
      <c r="I119" s="1132">
        <v>27.1</v>
      </c>
      <c r="J119" s="1132">
        <v>29.3</v>
      </c>
      <c r="K119" s="1132">
        <v>25.5</v>
      </c>
      <c r="L119" s="1132">
        <v>22.4</v>
      </c>
      <c r="M119" s="1132">
        <v>17.7</v>
      </c>
      <c r="N119" s="1132">
        <v>16.899999999999999</v>
      </c>
      <c r="O119" s="1123"/>
    </row>
    <row r="120" spans="1:15" ht="20.100000000000001" customHeight="1">
      <c r="A120" s="1119">
        <v>1996</v>
      </c>
      <c r="B120" s="1119"/>
      <c r="C120" s="1132">
        <v>14.3</v>
      </c>
      <c r="D120" s="1132">
        <v>15.6</v>
      </c>
      <c r="E120" s="1132">
        <v>18.600000000000001</v>
      </c>
      <c r="F120" s="1132">
        <v>19.399999999999999</v>
      </c>
      <c r="G120" s="1132">
        <v>23.1</v>
      </c>
      <c r="H120" s="1132">
        <v>27.5</v>
      </c>
      <c r="I120" s="1132">
        <v>29.2</v>
      </c>
      <c r="J120" s="1132">
        <v>29.1</v>
      </c>
      <c r="K120" s="1132">
        <v>26.8</v>
      </c>
      <c r="L120" s="1132">
        <v>20.8</v>
      </c>
      <c r="M120" s="1132">
        <v>17.399999999999999</v>
      </c>
      <c r="N120" s="1132">
        <v>12.5</v>
      </c>
      <c r="O120" s="1123"/>
    </row>
    <row r="121" spans="1:15" ht="20.100000000000001" customHeight="1">
      <c r="A121" s="1119">
        <v>1997</v>
      </c>
      <c r="B121" s="1119"/>
      <c r="C121" s="1132">
        <v>12.2</v>
      </c>
      <c r="D121" s="1132">
        <v>14.9</v>
      </c>
      <c r="E121" s="1132">
        <v>16.600000000000001</v>
      </c>
      <c r="F121" s="1132">
        <v>18.100000000000001</v>
      </c>
      <c r="G121" s="1132">
        <v>21.9</v>
      </c>
      <c r="H121" s="1132">
        <v>25.9</v>
      </c>
      <c r="I121" s="1132">
        <v>28.4</v>
      </c>
      <c r="J121" s="1132">
        <v>28.3</v>
      </c>
      <c r="K121" s="1132">
        <v>26.4</v>
      </c>
      <c r="L121" s="1132">
        <v>23.3</v>
      </c>
      <c r="M121" s="1132">
        <v>19.5</v>
      </c>
      <c r="N121" s="1132">
        <v>15.7</v>
      </c>
      <c r="O121" s="1123"/>
    </row>
    <row r="122" spans="1:15" ht="20.100000000000001" customHeight="1">
      <c r="A122" s="1119">
        <v>1998</v>
      </c>
      <c r="B122" s="1119"/>
      <c r="C122" s="1132">
        <v>14.8</v>
      </c>
      <c r="D122" s="1132">
        <v>14.9</v>
      </c>
      <c r="E122" s="1132">
        <v>18.5</v>
      </c>
      <c r="F122" s="1132">
        <v>20.399999999999999</v>
      </c>
      <c r="G122" s="1132">
        <v>23.9</v>
      </c>
      <c r="H122" s="1132">
        <v>27.1</v>
      </c>
      <c r="I122" s="1132">
        <v>30</v>
      </c>
      <c r="J122" s="1132">
        <v>30.2</v>
      </c>
      <c r="K122" s="1132">
        <v>26.6</v>
      </c>
      <c r="L122" s="1132">
        <v>23.6</v>
      </c>
      <c r="M122" s="1132">
        <v>18.899999999999999</v>
      </c>
      <c r="N122" s="1132">
        <v>15.8</v>
      </c>
      <c r="O122" s="1123"/>
    </row>
    <row r="123" spans="1:15" ht="20.100000000000001" customHeight="1">
      <c r="A123" s="1119">
        <v>1999</v>
      </c>
      <c r="B123" s="1119"/>
      <c r="C123" s="1132">
        <v>13.8</v>
      </c>
      <c r="D123" s="1132">
        <v>16.399999999999999</v>
      </c>
      <c r="E123" s="1132">
        <v>15.6</v>
      </c>
      <c r="F123" s="1132">
        <v>20.399999999999999</v>
      </c>
      <c r="G123" s="1132">
        <v>23.2</v>
      </c>
      <c r="H123" s="1132">
        <v>26.3</v>
      </c>
      <c r="I123" s="1132">
        <v>29.4</v>
      </c>
      <c r="J123" s="1132">
        <v>31</v>
      </c>
      <c r="K123" s="1132">
        <v>27.7</v>
      </c>
      <c r="L123" s="1132">
        <v>23.5</v>
      </c>
      <c r="M123" s="1132">
        <v>19.7</v>
      </c>
      <c r="N123" s="1132">
        <v>14.3</v>
      </c>
      <c r="O123" s="1123"/>
    </row>
    <row r="124" spans="1:15" ht="20.100000000000001" customHeight="1">
      <c r="A124" s="1119">
        <v>2000</v>
      </c>
      <c r="B124" s="1119"/>
      <c r="C124" s="1132">
        <v>14.7</v>
      </c>
      <c r="D124" s="1132">
        <v>14</v>
      </c>
      <c r="E124" s="1132">
        <v>15.5</v>
      </c>
      <c r="F124" s="1132">
        <v>20.5</v>
      </c>
      <c r="G124" s="1132">
        <v>23.4</v>
      </c>
      <c r="H124" s="1132">
        <v>25.3</v>
      </c>
      <c r="I124" s="1132">
        <v>29.4</v>
      </c>
      <c r="J124" s="1132">
        <v>29.4</v>
      </c>
      <c r="K124" s="1132">
        <v>27.3</v>
      </c>
      <c r="L124" s="1132">
        <v>23.4</v>
      </c>
      <c r="M124" s="1132">
        <v>19.5</v>
      </c>
      <c r="N124" s="1132">
        <v>14.4</v>
      </c>
      <c r="O124" s="1123"/>
    </row>
    <row r="125" spans="1:15" ht="20.100000000000001" customHeight="1">
      <c r="A125" s="1119">
        <v>2001</v>
      </c>
      <c r="B125" s="1119"/>
      <c r="C125" s="1132">
        <v>11.6</v>
      </c>
      <c r="D125" s="1132">
        <v>13.4</v>
      </c>
      <c r="E125" s="1132">
        <v>16.399999999999999</v>
      </c>
      <c r="F125" s="1132">
        <v>19.2</v>
      </c>
      <c r="G125" s="1132">
        <v>24</v>
      </c>
      <c r="H125" s="1132">
        <v>25.5</v>
      </c>
      <c r="I125" s="1132">
        <v>29.2</v>
      </c>
      <c r="J125" s="1132">
        <v>28.3</v>
      </c>
      <c r="K125" s="1132">
        <v>26.9</v>
      </c>
      <c r="L125" s="1132">
        <v>22.9</v>
      </c>
      <c r="M125" s="1132">
        <v>17.899999999999999</v>
      </c>
      <c r="N125" s="1132">
        <v>17.3</v>
      </c>
      <c r="O125" s="1123"/>
    </row>
    <row r="126" spans="1:15" ht="20.100000000000001" customHeight="1">
      <c r="A126" s="1119">
        <v>2002</v>
      </c>
      <c r="B126" s="1119"/>
      <c r="C126" s="1132">
        <v>14.7</v>
      </c>
      <c r="D126" s="1132">
        <v>14.2</v>
      </c>
      <c r="E126" s="1132">
        <v>18</v>
      </c>
      <c r="F126" s="1132">
        <v>20.9</v>
      </c>
      <c r="G126" s="1132">
        <v>24.7</v>
      </c>
      <c r="H126" s="1132">
        <v>27</v>
      </c>
      <c r="I126" s="1132">
        <v>28.5</v>
      </c>
      <c r="J126" s="1132">
        <v>29.2</v>
      </c>
      <c r="K126" s="1132">
        <v>27.1</v>
      </c>
      <c r="L126" s="1132">
        <v>23.1</v>
      </c>
      <c r="M126" s="1132">
        <v>18.600000000000001</v>
      </c>
      <c r="N126" s="1132">
        <v>16.100000000000001</v>
      </c>
      <c r="O126" s="1123"/>
    </row>
    <row r="127" spans="1:15" ht="20.100000000000001" customHeight="1">
      <c r="A127" s="1119">
        <v>2003</v>
      </c>
      <c r="B127" s="1119"/>
      <c r="C127" s="1132">
        <v>12.9</v>
      </c>
      <c r="D127" s="1132">
        <v>16.8</v>
      </c>
      <c r="E127" s="1132">
        <v>18.3</v>
      </c>
      <c r="F127" s="1132">
        <v>21.2</v>
      </c>
      <c r="G127" s="1132">
        <v>24.6</v>
      </c>
      <c r="H127" s="1132">
        <v>26</v>
      </c>
      <c r="I127" s="1132">
        <v>30.4</v>
      </c>
      <c r="J127" s="1132">
        <v>29.7</v>
      </c>
      <c r="K127" s="1132">
        <v>27.2</v>
      </c>
      <c r="L127" s="1132">
        <v>23.8</v>
      </c>
      <c r="M127" s="1132">
        <v>19</v>
      </c>
      <c r="N127" s="1132">
        <v>15.7</v>
      </c>
      <c r="O127" s="1123"/>
    </row>
    <row r="128" spans="1:15" ht="20.100000000000001" customHeight="1">
      <c r="A128" s="1119">
        <v>2004</v>
      </c>
      <c r="B128" s="1119"/>
      <c r="C128" s="1132">
        <v>15.6</v>
      </c>
      <c r="D128" s="1132">
        <v>15.2</v>
      </c>
      <c r="E128" s="1132">
        <v>17.5</v>
      </c>
      <c r="F128" s="1132">
        <v>21.4</v>
      </c>
      <c r="G128" s="1132">
        <v>24.1</v>
      </c>
      <c r="H128" s="1132">
        <v>25.7</v>
      </c>
      <c r="I128" s="1132">
        <v>28.8</v>
      </c>
      <c r="J128" s="1132">
        <v>30.2</v>
      </c>
      <c r="K128" s="1132">
        <v>27.4</v>
      </c>
      <c r="L128" s="1132">
        <v>23.4</v>
      </c>
      <c r="M128" s="1132">
        <v>19.7</v>
      </c>
      <c r="N128" s="1132">
        <v>15.5</v>
      </c>
      <c r="O128" s="1123"/>
    </row>
    <row r="129" spans="1:15" ht="20.100000000000001" customHeight="1">
      <c r="A129" s="1119">
        <v>2005</v>
      </c>
      <c r="B129" s="1119"/>
      <c r="C129" s="1132">
        <v>13.7</v>
      </c>
      <c r="D129" s="1132">
        <v>15.4</v>
      </c>
      <c r="E129" s="1132">
        <v>18.3</v>
      </c>
      <c r="F129" s="1132">
        <v>20.6</v>
      </c>
      <c r="G129" s="1132">
        <v>24.2</v>
      </c>
      <c r="H129" s="1132">
        <v>26.4</v>
      </c>
      <c r="I129" s="1132">
        <v>29.5</v>
      </c>
      <c r="J129" s="1132">
        <v>29</v>
      </c>
      <c r="K129" s="1132">
        <v>27</v>
      </c>
      <c r="L129" s="1132">
        <v>23.3</v>
      </c>
      <c r="M129" s="1132">
        <v>19.7</v>
      </c>
      <c r="N129" s="1132">
        <v>15.9</v>
      </c>
      <c r="O129" s="1123"/>
    </row>
    <row r="130" spans="1:15" ht="20.100000000000001" customHeight="1">
      <c r="A130" s="1119">
        <v>2006</v>
      </c>
      <c r="B130" s="1119"/>
      <c r="C130" s="1132">
        <v>13.1</v>
      </c>
      <c r="D130" s="1132">
        <v>16.2</v>
      </c>
      <c r="E130" s="1132">
        <v>16.399999999999999</v>
      </c>
      <c r="F130" s="1132">
        <v>20.399999999999999</v>
      </c>
      <c r="G130" s="1132">
        <v>24.1</v>
      </c>
      <c r="H130" s="1132">
        <v>27.5</v>
      </c>
      <c r="I130" s="1132">
        <v>28.6</v>
      </c>
      <c r="J130" s="1132">
        <v>30.4</v>
      </c>
      <c r="K130" s="1132">
        <v>27.1</v>
      </c>
      <c r="L130" s="1132">
        <v>23.9</v>
      </c>
      <c r="M130" s="1132">
        <v>20</v>
      </c>
      <c r="N130" s="1132">
        <v>14.5</v>
      </c>
      <c r="O130" s="1123"/>
    </row>
    <row r="131" spans="1:15" ht="20.100000000000001" customHeight="1">
      <c r="A131" s="1119">
        <v>2007</v>
      </c>
      <c r="B131" s="1119"/>
      <c r="C131" s="1132">
        <v>12.2</v>
      </c>
      <c r="D131" s="1132">
        <v>13.5</v>
      </c>
      <c r="E131" s="1132">
        <v>17.3</v>
      </c>
      <c r="F131" s="1132">
        <v>21.9</v>
      </c>
      <c r="G131" s="1132">
        <v>25</v>
      </c>
      <c r="H131" s="1132">
        <v>28.9</v>
      </c>
      <c r="I131" s="1132">
        <v>28.8</v>
      </c>
      <c r="J131" s="1132">
        <v>30.3</v>
      </c>
      <c r="K131" s="1132">
        <v>26.6</v>
      </c>
      <c r="L131" s="1132">
        <v>22.4</v>
      </c>
      <c r="M131" s="1132">
        <v>19.399999999999999</v>
      </c>
      <c r="N131" s="1132">
        <v>15.8</v>
      </c>
      <c r="O131" s="1123"/>
    </row>
    <row r="132" spans="1:15" ht="20.100000000000001" customHeight="1">
      <c r="A132" s="1119">
        <v>2008</v>
      </c>
      <c r="B132" s="1119"/>
      <c r="C132" s="1132">
        <v>13.3</v>
      </c>
      <c r="D132" s="1132">
        <v>12.8</v>
      </c>
      <c r="E132" s="1132">
        <v>16.3</v>
      </c>
      <c r="F132" s="1132">
        <v>20.399999999999999</v>
      </c>
      <c r="G132" s="1132">
        <v>25.6</v>
      </c>
      <c r="H132" s="1132">
        <v>26.5</v>
      </c>
      <c r="I132" s="1132">
        <v>29.4</v>
      </c>
      <c r="J132" s="1132">
        <v>30.8</v>
      </c>
      <c r="K132" s="1132">
        <v>28</v>
      </c>
      <c r="L132" s="1132">
        <v>23.9</v>
      </c>
      <c r="M132" s="1132">
        <v>19.5</v>
      </c>
      <c r="N132" s="1132">
        <v>13.2</v>
      </c>
      <c r="O132" s="1123"/>
    </row>
    <row r="133" spans="1:15" ht="20.100000000000001" customHeight="1">
      <c r="A133" s="1119">
        <v>2009</v>
      </c>
      <c r="B133" s="1119"/>
      <c r="C133" s="1132">
        <v>12.4</v>
      </c>
      <c r="D133" s="1132">
        <v>15.3</v>
      </c>
      <c r="E133" s="1132">
        <v>18.5</v>
      </c>
      <c r="F133" s="1132">
        <v>21.1</v>
      </c>
      <c r="G133" s="1132">
        <v>25.2</v>
      </c>
      <c r="H133" s="1132">
        <v>27.3</v>
      </c>
      <c r="I133" s="1132">
        <v>29.4</v>
      </c>
      <c r="J133" s="1132">
        <v>30.3</v>
      </c>
      <c r="K133" s="1132">
        <v>28.1</v>
      </c>
      <c r="L133" s="1132">
        <v>23.2</v>
      </c>
      <c r="M133" s="1132">
        <v>20.2</v>
      </c>
      <c r="N133" s="1132">
        <v>17.2</v>
      </c>
      <c r="O133" s="1123"/>
    </row>
    <row r="134" spans="1:15" ht="20.100000000000001" customHeight="1">
      <c r="A134" s="1119">
        <v>2010</v>
      </c>
      <c r="B134" s="1119"/>
      <c r="C134" s="1132">
        <v>14</v>
      </c>
      <c r="D134" s="1132">
        <v>15.7</v>
      </c>
      <c r="E134" s="1132">
        <v>18.600000000000001</v>
      </c>
      <c r="F134" s="1132">
        <v>22.6</v>
      </c>
      <c r="G134" s="1132">
        <v>25.7</v>
      </c>
      <c r="H134" s="1132">
        <v>29</v>
      </c>
      <c r="I134" s="1132">
        <v>31.4</v>
      </c>
      <c r="J134" s="1132">
        <v>31.3</v>
      </c>
      <c r="K134" s="1132">
        <v>27.5</v>
      </c>
      <c r="L134" s="1132">
        <v>25.1</v>
      </c>
      <c r="M134" s="1132">
        <v>19.8</v>
      </c>
      <c r="N134" s="1132">
        <v>14.8</v>
      </c>
      <c r="O134" s="1123"/>
    </row>
    <row r="135" spans="1:15">
      <c r="A135" s="1124" t="s">
        <v>620</v>
      </c>
      <c r="B135" s="12"/>
      <c r="C135" s="12"/>
      <c r="D135" s="12"/>
      <c r="E135" s="12"/>
      <c r="F135" s="12"/>
      <c r="G135" s="12"/>
      <c r="H135" s="12"/>
      <c r="I135" s="12"/>
      <c r="J135" s="12"/>
      <c r="K135" s="12"/>
      <c r="L135" s="12"/>
      <c r="M135" s="12"/>
    </row>
    <row r="136" spans="1:15" ht="6.75" customHeight="1"/>
    <row r="137" spans="1:15" ht="15.75">
      <c r="A137" s="1110"/>
      <c r="B137" s="1110"/>
      <c r="C137" s="1111"/>
      <c r="D137" s="1111"/>
      <c r="E137" s="1111"/>
      <c r="F137" s="1111"/>
      <c r="G137" s="1112"/>
      <c r="H137" s="1112"/>
      <c r="I137" s="1112"/>
      <c r="J137" s="1112"/>
      <c r="K137" s="1113" t="s">
        <v>600</v>
      </c>
      <c r="M137" s="1113" t="s">
        <v>601</v>
      </c>
      <c r="O137" s="10"/>
    </row>
    <row r="138" spans="1:15" ht="18.75">
      <c r="A138" s="1115" t="s">
        <v>602</v>
      </c>
      <c r="B138" s="1115"/>
      <c r="C138" s="1115"/>
      <c r="D138" s="1115"/>
      <c r="E138" s="1115"/>
      <c r="F138" s="1115"/>
      <c r="G138" s="1115"/>
      <c r="H138" s="1115"/>
      <c r="I138" s="1115"/>
      <c r="J138" s="1115"/>
      <c r="K138" s="1113" t="s">
        <v>625</v>
      </c>
      <c r="M138" s="1116" t="s">
        <v>604</v>
      </c>
      <c r="O138" s="10"/>
    </row>
    <row r="139" spans="1:15" ht="18.75">
      <c r="A139" s="946"/>
      <c r="B139" s="946"/>
      <c r="C139" s="1117"/>
      <c r="D139" s="1117"/>
      <c r="E139" s="1117"/>
      <c r="F139" s="1117"/>
      <c r="G139" s="1117"/>
      <c r="H139" s="1117"/>
      <c r="I139" s="1117"/>
      <c r="J139" s="1117"/>
      <c r="K139" s="1116" t="s">
        <v>605</v>
      </c>
      <c r="M139" s="1116" t="s">
        <v>606</v>
      </c>
      <c r="O139" s="10"/>
    </row>
    <row r="140" spans="1:15" ht="34.5" customHeight="1">
      <c r="A140" s="1136" t="s">
        <v>628</v>
      </c>
      <c r="B140" s="1136"/>
      <c r="C140" s="1136"/>
      <c r="D140" s="1136"/>
      <c r="E140" s="1136"/>
      <c r="F140" s="1136"/>
      <c r="G140" s="1136"/>
      <c r="H140" s="1136"/>
      <c r="I140" s="1136"/>
      <c r="J140" s="1136"/>
      <c r="K140" s="1136"/>
      <c r="L140" s="1136"/>
      <c r="M140" s="1136"/>
      <c r="N140" s="1136"/>
      <c r="O140" s="1137"/>
    </row>
    <row r="141" spans="1:15">
      <c r="A141" s="1138" t="s">
        <v>0</v>
      </c>
      <c r="B141" s="886" t="s">
        <v>629</v>
      </c>
      <c r="C141" s="886" t="s">
        <v>608</v>
      </c>
      <c r="D141" s="886" t="s">
        <v>609</v>
      </c>
      <c r="E141" s="886" t="s">
        <v>610</v>
      </c>
      <c r="F141" s="886" t="s">
        <v>611</v>
      </c>
      <c r="G141" s="886" t="s">
        <v>612</v>
      </c>
      <c r="H141" s="886" t="s">
        <v>613</v>
      </c>
      <c r="I141" s="886" t="s">
        <v>614</v>
      </c>
      <c r="J141" s="886" t="s">
        <v>615</v>
      </c>
      <c r="K141" s="886" t="s">
        <v>616</v>
      </c>
      <c r="L141" s="886" t="s">
        <v>617</v>
      </c>
      <c r="M141" s="886" t="s">
        <v>618</v>
      </c>
      <c r="N141" s="886" t="s">
        <v>619</v>
      </c>
      <c r="O141" s="10"/>
    </row>
    <row r="142" spans="1:15" ht="20.100000000000001" customHeight="1">
      <c r="A142" s="1120">
        <v>1971</v>
      </c>
      <c r="B142" s="886" t="s">
        <v>630</v>
      </c>
      <c r="C142" s="1139">
        <v>24.1</v>
      </c>
      <c r="D142" s="1139">
        <v>25.3</v>
      </c>
      <c r="E142" s="1139">
        <v>28.5</v>
      </c>
      <c r="F142" s="1139">
        <v>31.8</v>
      </c>
      <c r="G142" s="1139">
        <v>37.5</v>
      </c>
      <c r="H142" s="1139">
        <v>38</v>
      </c>
      <c r="I142" s="1139">
        <v>40.700000000000003</v>
      </c>
      <c r="J142" s="1139">
        <v>38.5</v>
      </c>
      <c r="K142" s="1139">
        <v>38.6</v>
      </c>
      <c r="L142" s="1139">
        <v>33.4</v>
      </c>
      <c r="M142" s="1139">
        <v>29.9</v>
      </c>
      <c r="N142" s="1139">
        <v>25.7</v>
      </c>
      <c r="O142" s="10"/>
    </row>
    <row r="143" spans="1:15" ht="20.100000000000001" customHeight="1">
      <c r="A143" s="1120"/>
      <c r="B143" s="886" t="s">
        <v>631</v>
      </c>
      <c r="C143" s="1139">
        <v>12.9</v>
      </c>
      <c r="D143" s="1139">
        <v>13.9</v>
      </c>
      <c r="E143" s="1139">
        <v>15.6</v>
      </c>
      <c r="F143" s="1139">
        <v>20.399999999999999</v>
      </c>
      <c r="G143" s="1139">
        <v>23.2</v>
      </c>
      <c r="H143" s="1139">
        <v>25.4</v>
      </c>
      <c r="I143" s="1139">
        <v>28.1</v>
      </c>
      <c r="J143" s="1139">
        <v>28.6</v>
      </c>
      <c r="K143" s="1139">
        <v>25.7</v>
      </c>
      <c r="L143" s="1139">
        <v>21.5</v>
      </c>
      <c r="M143" s="1139">
        <v>17.8</v>
      </c>
      <c r="N143" s="1139">
        <v>15.1</v>
      </c>
      <c r="O143" s="10"/>
    </row>
    <row r="144" spans="1:15" ht="20.100000000000001" customHeight="1">
      <c r="A144" s="1120">
        <v>1972</v>
      </c>
      <c r="B144" s="886" t="s">
        <v>630</v>
      </c>
      <c r="C144" s="1139">
        <v>23.7</v>
      </c>
      <c r="D144" s="1139">
        <v>23.1</v>
      </c>
      <c r="E144" s="1139">
        <v>27.7</v>
      </c>
      <c r="F144" s="1139">
        <v>30.7</v>
      </c>
      <c r="G144" s="1139">
        <v>36.299999999999997</v>
      </c>
      <c r="H144" s="1139">
        <v>39.200000000000003</v>
      </c>
      <c r="I144" s="1139">
        <v>39.1</v>
      </c>
      <c r="J144" s="1139">
        <v>41.7</v>
      </c>
      <c r="K144" s="1139">
        <v>39.5</v>
      </c>
      <c r="L144" s="1139">
        <v>35.4</v>
      </c>
      <c r="M144" s="1139">
        <v>30.6</v>
      </c>
      <c r="N144" s="1139">
        <v>24</v>
      </c>
      <c r="O144" s="10"/>
    </row>
    <row r="145" spans="1:15" ht="20.100000000000001" customHeight="1">
      <c r="A145" s="1120"/>
      <c r="B145" s="886" t="s">
        <v>631</v>
      </c>
      <c r="C145" s="1139">
        <v>14</v>
      </c>
      <c r="D145" s="1139">
        <v>12.5</v>
      </c>
      <c r="E145" s="1139">
        <v>16.399999999999999</v>
      </c>
      <c r="F145" s="1139">
        <v>19.899999999999999</v>
      </c>
      <c r="G145" s="1139">
        <v>23.3</v>
      </c>
      <c r="H145" s="1139">
        <v>27.2</v>
      </c>
      <c r="I145" s="1139">
        <v>28.8</v>
      </c>
      <c r="J145" s="1139">
        <v>28.2</v>
      </c>
      <c r="K145" s="1139">
        <v>26.9</v>
      </c>
      <c r="L145" s="1139">
        <v>22.9</v>
      </c>
      <c r="M145" s="1139">
        <v>19.399999999999999</v>
      </c>
      <c r="N145" s="1139">
        <v>14.3</v>
      </c>
      <c r="O145" s="10"/>
    </row>
    <row r="146" spans="1:15" ht="20.100000000000001" customHeight="1">
      <c r="A146" s="1120">
        <v>1973</v>
      </c>
      <c r="B146" s="886" t="s">
        <v>630</v>
      </c>
      <c r="C146" s="1139">
        <v>21.8</v>
      </c>
      <c r="D146" s="1139">
        <v>25.8</v>
      </c>
      <c r="E146" s="1139">
        <v>30.7</v>
      </c>
      <c r="F146" s="1139">
        <v>34.9</v>
      </c>
      <c r="G146" s="1139">
        <v>38.1</v>
      </c>
      <c r="H146" s="1139">
        <v>37.200000000000003</v>
      </c>
      <c r="I146" s="1139">
        <v>38.799999999999997</v>
      </c>
      <c r="J146" s="1139">
        <v>42.3</v>
      </c>
      <c r="K146" s="1139">
        <v>39.700000000000003</v>
      </c>
      <c r="L146" s="1139">
        <v>35.200000000000003</v>
      </c>
      <c r="M146" s="1139">
        <v>29.1</v>
      </c>
      <c r="N146" s="1139">
        <v>25.2</v>
      </c>
      <c r="O146" s="10"/>
    </row>
    <row r="147" spans="1:15" ht="20.100000000000001" customHeight="1">
      <c r="A147" s="1120"/>
      <c r="B147" s="886" t="s">
        <v>631</v>
      </c>
      <c r="C147" s="1139">
        <v>12.2</v>
      </c>
      <c r="D147" s="1139">
        <v>15.1</v>
      </c>
      <c r="E147" s="1139">
        <v>18.100000000000001</v>
      </c>
      <c r="F147" s="1139">
        <v>21.2</v>
      </c>
      <c r="G147" s="1139">
        <v>24.6</v>
      </c>
      <c r="H147" s="1139">
        <v>26.1</v>
      </c>
      <c r="I147" s="1139">
        <v>29.1</v>
      </c>
      <c r="J147" s="1139">
        <v>30.1</v>
      </c>
      <c r="K147" s="1139">
        <v>27.9</v>
      </c>
      <c r="L147" s="1139">
        <v>22.9</v>
      </c>
      <c r="M147" s="1139">
        <v>18.7</v>
      </c>
      <c r="N147" s="1139">
        <v>14.9</v>
      </c>
      <c r="O147" s="10"/>
    </row>
    <row r="148" spans="1:15" ht="20.100000000000001" customHeight="1">
      <c r="A148" s="1120">
        <v>1974</v>
      </c>
      <c r="B148" s="886" t="s">
        <v>630</v>
      </c>
      <c r="C148" s="1139">
        <v>24.2</v>
      </c>
      <c r="D148" s="1139">
        <v>25.1</v>
      </c>
      <c r="E148" s="1139">
        <v>29.2</v>
      </c>
      <c r="F148" s="1139">
        <v>33.700000000000003</v>
      </c>
      <c r="G148" s="1139">
        <v>36.200000000000003</v>
      </c>
      <c r="H148" s="1139">
        <v>39.799999999999997</v>
      </c>
      <c r="I148" s="1139">
        <v>40.6</v>
      </c>
      <c r="J148" s="1139">
        <v>40.4</v>
      </c>
      <c r="K148" s="1139">
        <v>39.299999999999997</v>
      </c>
      <c r="L148" s="1139">
        <v>34.5</v>
      </c>
      <c r="M148" s="1139">
        <v>30</v>
      </c>
      <c r="N148" s="1139">
        <v>26</v>
      </c>
      <c r="O148" s="10"/>
    </row>
    <row r="149" spans="1:15" ht="20.100000000000001" customHeight="1">
      <c r="A149" s="1120"/>
      <c r="B149" s="886" t="s">
        <v>631</v>
      </c>
      <c r="C149" s="1139">
        <v>14.1</v>
      </c>
      <c r="D149" s="1139">
        <v>14.1</v>
      </c>
      <c r="E149" s="1139">
        <v>18.899999999999999</v>
      </c>
      <c r="F149" s="1139">
        <v>20.3</v>
      </c>
      <c r="G149" s="1139">
        <v>24.3</v>
      </c>
      <c r="H149" s="1139">
        <v>25.9</v>
      </c>
      <c r="I149" s="1139">
        <v>27.5</v>
      </c>
      <c r="J149" s="1139">
        <v>29.3</v>
      </c>
      <c r="K149" s="1139">
        <v>27</v>
      </c>
      <c r="L149" s="1139">
        <v>21.8</v>
      </c>
      <c r="M149" s="1139">
        <v>18.3</v>
      </c>
      <c r="N149" s="1139">
        <v>16.100000000000001</v>
      </c>
      <c r="O149" s="10"/>
    </row>
    <row r="150" spans="1:15" ht="20.100000000000001" customHeight="1">
      <c r="A150" s="1120">
        <v>1975</v>
      </c>
      <c r="B150" s="886" t="s">
        <v>630</v>
      </c>
      <c r="C150" s="1139">
        <v>23.9</v>
      </c>
      <c r="D150" s="1139">
        <v>25</v>
      </c>
      <c r="E150" s="1139">
        <v>28.7</v>
      </c>
      <c r="F150" s="1139">
        <v>32.4</v>
      </c>
      <c r="G150" s="1139">
        <v>38.799999999999997</v>
      </c>
      <c r="H150" s="1139">
        <v>39.1</v>
      </c>
      <c r="I150" s="1139">
        <v>40.1</v>
      </c>
      <c r="J150" s="1139">
        <v>40.299999999999997</v>
      </c>
      <c r="K150" s="1139">
        <v>40.200000000000003</v>
      </c>
      <c r="L150" s="1139">
        <v>33.9</v>
      </c>
      <c r="M150" s="1139">
        <v>29.9</v>
      </c>
      <c r="N150" s="1139">
        <v>26.3</v>
      </c>
      <c r="O150" s="10"/>
    </row>
    <row r="151" spans="1:15" ht="20.100000000000001" customHeight="1">
      <c r="A151" s="1120"/>
      <c r="B151" s="886" t="s">
        <v>631</v>
      </c>
      <c r="C151" s="1139">
        <v>14.3</v>
      </c>
      <c r="D151" s="1139">
        <v>15.4</v>
      </c>
      <c r="E151" s="1139">
        <v>16.899999999999999</v>
      </c>
      <c r="F151" s="1139">
        <v>20.8</v>
      </c>
      <c r="G151" s="1139">
        <v>24.8</v>
      </c>
      <c r="H151" s="1139">
        <v>27.4</v>
      </c>
      <c r="I151" s="1139">
        <v>29.7</v>
      </c>
      <c r="J151" s="1139">
        <v>30.4</v>
      </c>
      <c r="K151" s="1139">
        <v>27.1</v>
      </c>
      <c r="L151" s="1139">
        <v>22.6</v>
      </c>
      <c r="M151" s="1139">
        <v>19.100000000000001</v>
      </c>
      <c r="N151" s="1139">
        <v>15.9</v>
      </c>
      <c r="O151" s="10"/>
    </row>
    <row r="152" spans="1:15" ht="20.100000000000001" customHeight="1">
      <c r="A152" s="1120">
        <v>1976</v>
      </c>
      <c r="B152" s="886" t="s">
        <v>630</v>
      </c>
      <c r="C152" s="1139">
        <v>24.1</v>
      </c>
      <c r="D152" s="1139">
        <v>23.8</v>
      </c>
      <c r="E152" s="1139">
        <v>26.4</v>
      </c>
      <c r="F152" s="1139">
        <v>30.5</v>
      </c>
      <c r="G152" s="1139">
        <v>37.299999999999997</v>
      </c>
      <c r="H152" s="1139">
        <v>39.5</v>
      </c>
      <c r="I152" s="1139">
        <v>38</v>
      </c>
      <c r="J152" s="1139">
        <v>40.9</v>
      </c>
      <c r="K152" s="1139">
        <v>38.200000000000003</v>
      </c>
      <c r="L152" s="1139">
        <v>35.5</v>
      </c>
      <c r="M152" s="1139">
        <v>29.1</v>
      </c>
      <c r="N152" s="1139">
        <v>26.3</v>
      </c>
      <c r="O152" s="10"/>
    </row>
    <row r="153" spans="1:15" ht="20.100000000000001" customHeight="1">
      <c r="A153" s="1120"/>
      <c r="B153" s="886" t="s">
        <v>631</v>
      </c>
      <c r="C153" s="1139">
        <v>13.6</v>
      </c>
      <c r="D153" s="1139">
        <v>15.1</v>
      </c>
      <c r="E153" s="1139">
        <v>17.899999999999999</v>
      </c>
      <c r="F153" s="1139">
        <v>20.399999999999999</v>
      </c>
      <c r="G153" s="1139">
        <v>24.6</v>
      </c>
      <c r="H153" s="1139">
        <v>26.7</v>
      </c>
      <c r="I153" s="1139">
        <v>28.9</v>
      </c>
      <c r="J153" s="1139">
        <v>30</v>
      </c>
      <c r="K153" s="1139">
        <v>27.4</v>
      </c>
      <c r="L153" s="1139">
        <v>23.7</v>
      </c>
      <c r="M153" s="1139">
        <v>18.5</v>
      </c>
      <c r="N153" s="1139">
        <v>16.3</v>
      </c>
      <c r="O153" s="10"/>
    </row>
    <row r="154" spans="1:15" ht="20.100000000000001" customHeight="1">
      <c r="A154" s="1120">
        <v>1977</v>
      </c>
      <c r="B154" s="886" t="s">
        <v>630</v>
      </c>
      <c r="C154" s="1139">
        <v>22.8</v>
      </c>
      <c r="D154" s="1139">
        <v>24.5</v>
      </c>
      <c r="E154" s="1139">
        <v>30.2</v>
      </c>
      <c r="F154" s="1139">
        <v>32</v>
      </c>
      <c r="G154" s="1139">
        <v>38.200000000000003</v>
      </c>
      <c r="H154" s="1139">
        <v>38.799999999999997</v>
      </c>
      <c r="I154" s="1139">
        <v>39.299999999999997</v>
      </c>
      <c r="J154" s="1139">
        <v>41</v>
      </c>
      <c r="K154" s="1139">
        <v>39.299999999999997</v>
      </c>
      <c r="L154" s="1139">
        <v>36.1</v>
      </c>
      <c r="M154" s="1139">
        <v>30.3</v>
      </c>
      <c r="N154" s="1139">
        <v>27.6</v>
      </c>
      <c r="O154" s="10"/>
    </row>
    <row r="155" spans="1:15" ht="20.100000000000001" customHeight="1">
      <c r="A155" s="1120"/>
      <c r="B155" s="886" t="s">
        <v>631</v>
      </c>
      <c r="C155" s="1139">
        <v>15</v>
      </c>
      <c r="D155" s="1139">
        <v>15.2</v>
      </c>
      <c r="E155" s="1139">
        <v>18.899999999999999</v>
      </c>
      <c r="F155" s="1139">
        <v>21.5</v>
      </c>
      <c r="G155" s="1139">
        <v>26.2</v>
      </c>
      <c r="H155" s="1139">
        <v>28.2</v>
      </c>
      <c r="I155" s="1139">
        <v>29.7</v>
      </c>
      <c r="J155" s="1139">
        <v>29.4</v>
      </c>
      <c r="K155" s="1139">
        <v>27.3</v>
      </c>
      <c r="L155" s="1139">
        <v>24.9</v>
      </c>
      <c r="M155" s="1139">
        <v>21</v>
      </c>
      <c r="N155" s="1139">
        <v>17.600000000000001</v>
      </c>
      <c r="O155" s="10"/>
    </row>
    <row r="156" spans="1:15" ht="20.100000000000001" customHeight="1">
      <c r="A156" s="1120">
        <v>1978</v>
      </c>
      <c r="B156" s="886" t="s">
        <v>630</v>
      </c>
      <c r="C156" s="1139">
        <v>24.4</v>
      </c>
      <c r="D156" s="1139">
        <v>25.3</v>
      </c>
      <c r="E156" s="1139">
        <v>28.5</v>
      </c>
      <c r="F156" s="1139">
        <v>33.4</v>
      </c>
      <c r="G156" s="1139">
        <v>36.700000000000003</v>
      </c>
      <c r="H156" s="1139">
        <v>38.5</v>
      </c>
      <c r="I156" s="1139">
        <v>41.3</v>
      </c>
      <c r="J156" s="1139">
        <v>39.200000000000003</v>
      </c>
      <c r="K156" s="1139">
        <v>37.4</v>
      </c>
      <c r="L156" s="1139">
        <v>35.700000000000003</v>
      </c>
      <c r="M156" s="1139">
        <v>30.1</v>
      </c>
      <c r="N156" s="1139">
        <v>26.4</v>
      </c>
      <c r="O156" s="10"/>
    </row>
    <row r="157" spans="1:15" ht="20.100000000000001" customHeight="1">
      <c r="A157" s="1120"/>
      <c r="B157" s="886" t="s">
        <v>631</v>
      </c>
      <c r="C157" s="1139">
        <v>15.2</v>
      </c>
      <c r="D157" s="1139">
        <v>14.5</v>
      </c>
      <c r="E157" s="1139">
        <v>17.600000000000001</v>
      </c>
      <c r="F157" s="1139">
        <v>21.8</v>
      </c>
      <c r="G157" s="1139">
        <v>23.6</v>
      </c>
      <c r="H157" s="1139">
        <v>27.3</v>
      </c>
      <c r="I157" s="1139">
        <v>30.8</v>
      </c>
      <c r="J157" s="1139">
        <v>29.7</v>
      </c>
      <c r="K157" s="1139">
        <v>26.6</v>
      </c>
      <c r="L157" s="1139">
        <v>23</v>
      </c>
      <c r="M157" s="1139">
        <v>20.3</v>
      </c>
      <c r="N157" s="1139">
        <v>16.899999999999999</v>
      </c>
      <c r="O157" s="10"/>
    </row>
    <row r="158" spans="1:15" ht="20.100000000000001" customHeight="1">
      <c r="A158" s="1120">
        <v>1979</v>
      </c>
      <c r="B158" s="886" t="s">
        <v>630</v>
      </c>
      <c r="C158" s="1139">
        <v>24</v>
      </c>
      <c r="D158" s="1139">
        <v>27.1</v>
      </c>
      <c r="E158" s="1139">
        <v>27.7</v>
      </c>
      <c r="F158" s="1139">
        <v>34.799999999999997</v>
      </c>
      <c r="G158" s="1139">
        <v>38.299999999999997</v>
      </c>
      <c r="H158" s="1139">
        <v>40</v>
      </c>
      <c r="I158" s="1139">
        <v>40.9</v>
      </c>
      <c r="J158" s="1139">
        <v>40.200000000000003</v>
      </c>
      <c r="K158" s="1139">
        <v>39.700000000000003</v>
      </c>
      <c r="L158" s="1139">
        <v>35.700000000000003</v>
      </c>
      <c r="M158" s="1139">
        <v>30</v>
      </c>
      <c r="N158" s="1139">
        <v>25.5</v>
      </c>
      <c r="O158" s="10"/>
    </row>
    <row r="159" spans="1:15" ht="20.100000000000001" customHeight="1">
      <c r="A159" s="1120"/>
      <c r="B159" s="886" t="s">
        <v>631</v>
      </c>
      <c r="C159" s="1139">
        <v>15.3</v>
      </c>
      <c r="D159" s="1139">
        <v>14.6</v>
      </c>
      <c r="E159" s="1139">
        <v>17.8</v>
      </c>
      <c r="F159" s="1139">
        <v>20.7</v>
      </c>
      <c r="G159" s="1139">
        <v>24.7</v>
      </c>
      <c r="H159" s="1139">
        <v>28.4</v>
      </c>
      <c r="I159" s="1139">
        <v>28.4</v>
      </c>
      <c r="J159" s="1139">
        <v>29.1</v>
      </c>
      <c r="K159" s="1139">
        <v>26.8</v>
      </c>
      <c r="L159" s="1139">
        <v>24.7</v>
      </c>
      <c r="M159" s="1139">
        <v>17.600000000000001</v>
      </c>
      <c r="N159" s="1139">
        <v>16.899999999999999</v>
      </c>
      <c r="O159" s="10"/>
    </row>
    <row r="160" spans="1:15" ht="20.100000000000001" customHeight="1">
      <c r="A160" s="1120">
        <v>1980</v>
      </c>
      <c r="B160" s="886" t="s">
        <v>630</v>
      </c>
      <c r="C160" s="1139">
        <v>23.4</v>
      </c>
      <c r="D160" s="1139">
        <v>26</v>
      </c>
      <c r="E160" s="1139">
        <v>30.9</v>
      </c>
      <c r="F160" s="1139">
        <v>36.700000000000003</v>
      </c>
      <c r="G160" s="1139">
        <v>38.1</v>
      </c>
      <c r="H160" s="1139">
        <v>38.9</v>
      </c>
      <c r="I160" s="1139">
        <v>42.1</v>
      </c>
      <c r="J160" s="1139">
        <v>40</v>
      </c>
      <c r="K160" s="1139">
        <v>39</v>
      </c>
      <c r="L160" s="1139">
        <v>34.9</v>
      </c>
      <c r="M160" s="1139">
        <v>30.8</v>
      </c>
      <c r="N160" s="1139">
        <v>25.1</v>
      </c>
      <c r="O160" s="10"/>
    </row>
    <row r="161" spans="1:15" ht="20.100000000000001" customHeight="1">
      <c r="A161" s="1120"/>
      <c r="B161" s="886" t="s">
        <v>631</v>
      </c>
      <c r="C161" s="1139">
        <v>14.3</v>
      </c>
      <c r="D161" s="1139">
        <v>16.399999999999999</v>
      </c>
      <c r="E161" s="1139">
        <v>17.7</v>
      </c>
      <c r="F161" s="1139">
        <v>22.3</v>
      </c>
      <c r="G161" s="1139">
        <v>24.7</v>
      </c>
      <c r="H161" s="1139">
        <v>27</v>
      </c>
      <c r="I161" s="1139">
        <v>29.7</v>
      </c>
      <c r="J161" s="1139">
        <v>29.3</v>
      </c>
      <c r="K161" s="1139">
        <v>27</v>
      </c>
      <c r="L161" s="1139">
        <v>24.1</v>
      </c>
      <c r="M161" s="1139">
        <v>20</v>
      </c>
      <c r="N161" s="1139">
        <v>15.6</v>
      </c>
      <c r="O161" s="10"/>
    </row>
    <row r="162" spans="1:15" ht="20.100000000000001" customHeight="1">
      <c r="A162" s="1120">
        <v>1981</v>
      </c>
      <c r="B162" s="886" t="s">
        <v>630</v>
      </c>
      <c r="C162" s="1139">
        <v>25.7</v>
      </c>
      <c r="D162" s="1139">
        <v>25.6</v>
      </c>
      <c r="E162" s="1139">
        <v>29.4</v>
      </c>
      <c r="F162" s="1139">
        <v>35.4</v>
      </c>
      <c r="G162" s="1139">
        <v>36.299999999999997</v>
      </c>
      <c r="H162" s="1139">
        <v>38.700000000000003</v>
      </c>
      <c r="I162" s="1139">
        <v>40.4</v>
      </c>
      <c r="J162" s="1139">
        <v>41.6</v>
      </c>
      <c r="K162" s="1139">
        <v>39.200000000000003</v>
      </c>
      <c r="L162" s="1139">
        <v>34.799999999999997</v>
      </c>
      <c r="M162" s="1139">
        <v>29.8</v>
      </c>
      <c r="N162" s="1139">
        <v>26.1</v>
      </c>
      <c r="O162" s="10"/>
    </row>
    <row r="163" spans="1:15" ht="20.100000000000001" customHeight="1">
      <c r="A163" s="1120"/>
      <c r="B163" s="886" t="s">
        <v>631</v>
      </c>
      <c r="C163" s="1139">
        <v>14.4</v>
      </c>
      <c r="D163" s="1139">
        <v>14.4</v>
      </c>
      <c r="E163" s="1139">
        <v>17.600000000000001</v>
      </c>
      <c r="F163" s="1139">
        <v>21.3</v>
      </c>
      <c r="G163" s="1139">
        <v>24.8</v>
      </c>
      <c r="H163" s="1139">
        <v>26.5</v>
      </c>
      <c r="I163" s="1139">
        <v>29.7</v>
      </c>
      <c r="J163" s="1139">
        <v>29.3</v>
      </c>
      <c r="K163" s="1139">
        <v>27</v>
      </c>
      <c r="L163" s="1139">
        <v>23.2</v>
      </c>
      <c r="M163" s="1139">
        <v>18.2</v>
      </c>
      <c r="N163" s="1139">
        <v>16</v>
      </c>
      <c r="O163" s="10"/>
    </row>
    <row r="164" spans="1:15">
      <c r="A164" s="1124" t="s">
        <v>620</v>
      </c>
      <c r="B164" s="1124"/>
      <c r="C164" s="1140"/>
      <c r="D164" s="1140"/>
      <c r="E164" s="1140"/>
      <c r="F164" s="1140"/>
      <c r="G164" s="1140"/>
      <c r="H164" s="1140"/>
      <c r="I164" s="1140"/>
      <c r="J164" s="1140"/>
      <c r="K164" s="1140"/>
      <c r="L164" s="1140"/>
      <c r="M164" s="1140"/>
      <c r="N164" s="1140"/>
      <c r="O164" s="31"/>
    </row>
    <row r="165" spans="1:15" ht="15.75">
      <c r="A165" s="1127"/>
      <c r="B165" s="1127"/>
      <c r="C165" s="1125"/>
      <c r="D165" s="1125"/>
      <c r="E165" s="1125"/>
      <c r="F165" s="1125"/>
      <c r="G165" s="1125"/>
      <c r="H165" s="1125"/>
      <c r="I165" s="1125"/>
      <c r="J165" s="1125"/>
      <c r="K165" s="1125"/>
      <c r="L165" s="1110"/>
      <c r="O165" s="10"/>
    </row>
    <row r="166" spans="1:15" ht="15.75">
      <c r="A166" s="1110"/>
      <c r="B166" s="1110"/>
      <c r="C166" s="1111"/>
      <c r="D166" s="1111"/>
      <c r="E166" s="1111"/>
      <c r="F166" s="1111"/>
      <c r="G166" s="1112"/>
      <c r="H166" s="1112"/>
      <c r="I166" s="1112"/>
      <c r="J166" s="1112"/>
      <c r="K166" s="1116" t="s">
        <v>600</v>
      </c>
      <c r="M166" s="1116" t="s">
        <v>621</v>
      </c>
      <c r="O166" s="10"/>
    </row>
    <row r="167" spans="1:15" ht="18.75">
      <c r="A167" s="1115" t="s">
        <v>144</v>
      </c>
      <c r="B167" s="1115"/>
      <c r="C167" s="1115"/>
      <c r="D167" s="1115"/>
      <c r="E167" s="1115"/>
      <c r="F167" s="1115"/>
      <c r="G167" s="1115"/>
      <c r="H167" s="1115"/>
      <c r="I167" s="1115"/>
      <c r="J167" s="1115"/>
      <c r="K167" s="1116" t="s">
        <v>603</v>
      </c>
      <c r="M167" s="1116" t="s">
        <v>622</v>
      </c>
      <c r="N167" s="1115"/>
      <c r="O167" s="10"/>
    </row>
    <row r="168" spans="1:15" ht="18.75">
      <c r="A168" s="1127"/>
      <c r="B168" s="1127"/>
      <c r="C168" s="1117"/>
      <c r="D168" s="1117"/>
      <c r="E168" s="1117"/>
      <c r="F168" s="1117"/>
      <c r="G168" s="1117"/>
      <c r="H168" s="1117"/>
      <c r="I168" s="1117"/>
      <c r="J168" s="1117"/>
      <c r="K168" s="1116" t="s">
        <v>605</v>
      </c>
      <c r="M168" s="1116" t="s">
        <v>623</v>
      </c>
      <c r="N168" s="1117"/>
      <c r="O168" s="10"/>
    </row>
    <row r="169" spans="1:15" ht="27" customHeight="1" thickBot="1">
      <c r="A169" s="1141" t="s">
        <v>632</v>
      </c>
      <c r="B169" s="1141"/>
      <c r="C169" s="1141"/>
      <c r="D169" s="1141"/>
      <c r="E169" s="1141"/>
      <c r="F169" s="1141"/>
      <c r="G169" s="1141"/>
      <c r="H169" s="1141"/>
      <c r="I169" s="1141"/>
      <c r="J169" s="1141"/>
      <c r="K169" s="1141"/>
      <c r="L169" s="1141"/>
      <c r="M169" s="1141"/>
      <c r="N169" s="1141"/>
      <c r="O169" s="1137"/>
    </row>
    <row r="170" spans="1:15" ht="15.75" thickTop="1">
      <c r="A170" s="1142" t="s">
        <v>0</v>
      </c>
      <c r="B170" s="1143" t="s">
        <v>629</v>
      </c>
      <c r="C170" s="1144" t="s">
        <v>608</v>
      </c>
      <c r="D170" s="1144" t="s">
        <v>609</v>
      </c>
      <c r="E170" s="1144" t="s">
        <v>610</v>
      </c>
      <c r="F170" s="1144" t="s">
        <v>611</v>
      </c>
      <c r="G170" s="1144" t="s">
        <v>612</v>
      </c>
      <c r="H170" s="1144" t="s">
        <v>613</v>
      </c>
      <c r="I170" s="1144" t="s">
        <v>614</v>
      </c>
      <c r="J170" s="1144" t="s">
        <v>615</v>
      </c>
      <c r="K170" s="1144" t="s">
        <v>616</v>
      </c>
      <c r="L170" s="1144" t="s">
        <v>617</v>
      </c>
      <c r="M170" s="1144" t="s">
        <v>618</v>
      </c>
      <c r="N170" s="1145" t="s">
        <v>619</v>
      </c>
      <c r="O170" s="10"/>
    </row>
    <row r="171" spans="1:15" ht="20.100000000000001" customHeight="1">
      <c r="A171" s="1146">
        <v>1982</v>
      </c>
      <c r="B171" s="886" t="s">
        <v>630</v>
      </c>
      <c r="C171" s="1147">
        <v>23.5</v>
      </c>
      <c r="D171" s="1148">
        <v>22.1</v>
      </c>
      <c r="E171" s="1148">
        <v>26.2</v>
      </c>
      <c r="F171" s="1148">
        <v>32</v>
      </c>
      <c r="G171" s="1148">
        <v>38.5</v>
      </c>
      <c r="H171" s="1148">
        <v>40.200000000000003</v>
      </c>
      <c r="I171" s="1148">
        <v>40.9</v>
      </c>
      <c r="J171" s="1148">
        <v>38.799999999999997</v>
      </c>
      <c r="K171" s="1148">
        <v>40</v>
      </c>
      <c r="L171" s="1148">
        <v>36.1</v>
      </c>
      <c r="M171" s="1148">
        <v>28.6</v>
      </c>
      <c r="N171" s="1149">
        <v>23.2</v>
      </c>
      <c r="O171" s="10"/>
    </row>
    <row r="172" spans="1:15" ht="20.100000000000001" customHeight="1">
      <c r="A172" s="1150"/>
      <c r="B172" s="1151" t="s">
        <v>631</v>
      </c>
      <c r="C172" s="1148">
        <v>11</v>
      </c>
      <c r="D172" s="1148">
        <v>12.8</v>
      </c>
      <c r="E172" s="1148">
        <v>15.8</v>
      </c>
      <c r="F172" s="1148">
        <v>18.3</v>
      </c>
      <c r="G172" s="1148">
        <v>22.9</v>
      </c>
      <c r="H172" s="1148">
        <v>24.3</v>
      </c>
      <c r="I172" s="1148">
        <v>27</v>
      </c>
      <c r="J172" s="1148">
        <v>27.8</v>
      </c>
      <c r="K172" s="1148">
        <v>25.5</v>
      </c>
      <c r="L172" s="1148">
        <v>22.2</v>
      </c>
      <c r="M172" s="1148">
        <v>17.100000000000001</v>
      </c>
      <c r="N172" s="1149">
        <v>13.3</v>
      </c>
      <c r="O172" s="10"/>
    </row>
    <row r="173" spans="1:15" ht="20.100000000000001" customHeight="1">
      <c r="A173" s="1146">
        <v>1983</v>
      </c>
      <c r="B173" s="1151" t="s">
        <v>630</v>
      </c>
      <c r="C173" s="1152">
        <v>22.4</v>
      </c>
      <c r="D173" s="1139">
        <v>22.9</v>
      </c>
      <c r="E173" s="1139">
        <v>25.3</v>
      </c>
      <c r="F173" s="1139">
        <v>31</v>
      </c>
      <c r="G173" s="1139">
        <v>39.200000000000003</v>
      </c>
      <c r="H173" s="1139">
        <v>39.9</v>
      </c>
      <c r="I173" s="1139">
        <v>41.5</v>
      </c>
      <c r="J173" s="1139">
        <v>41.3</v>
      </c>
      <c r="K173" s="1139">
        <v>38.6</v>
      </c>
      <c r="L173" s="1139">
        <v>34.4</v>
      </c>
      <c r="M173" s="1139">
        <v>30.2</v>
      </c>
      <c r="N173" s="1153">
        <v>25.5</v>
      </c>
      <c r="O173" s="10"/>
    </row>
    <row r="174" spans="1:15" ht="20.100000000000001" customHeight="1">
      <c r="A174" s="1150"/>
      <c r="B174" s="886" t="s">
        <v>631</v>
      </c>
      <c r="C174" s="1139">
        <v>12</v>
      </c>
      <c r="D174" s="1139">
        <v>12.7</v>
      </c>
      <c r="E174" s="1139">
        <v>14.6</v>
      </c>
      <c r="F174" s="1139">
        <v>17.899999999999999</v>
      </c>
      <c r="G174" s="1139">
        <v>24</v>
      </c>
      <c r="H174" s="1139">
        <v>25.6</v>
      </c>
      <c r="I174" s="1139">
        <v>26.8</v>
      </c>
      <c r="J174" s="1139">
        <v>30.2</v>
      </c>
      <c r="K174" s="1139">
        <v>26</v>
      </c>
      <c r="L174" s="1139">
        <v>21.2</v>
      </c>
      <c r="M174" s="1139">
        <v>16.5</v>
      </c>
      <c r="N174" s="1153">
        <v>14.1</v>
      </c>
      <c r="O174" s="10"/>
    </row>
    <row r="175" spans="1:15" ht="20.100000000000001" customHeight="1">
      <c r="A175" s="1146">
        <v>1984</v>
      </c>
      <c r="B175" s="1151" t="s">
        <v>630</v>
      </c>
      <c r="C175" s="1139">
        <v>23.6</v>
      </c>
      <c r="D175" s="1139">
        <v>26.1</v>
      </c>
      <c r="E175" s="1139">
        <v>32.1</v>
      </c>
      <c r="F175" s="1139">
        <v>36.1</v>
      </c>
      <c r="G175" s="1139">
        <v>37.6</v>
      </c>
      <c r="H175" s="1139">
        <v>37.1</v>
      </c>
      <c r="I175" s="1139">
        <v>43</v>
      </c>
      <c r="J175" s="1139">
        <v>38</v>
      </c>
      <c r="K175" s="1139">
        <v>40</v>
      </c>
      <c r="L175" s="1139">
        <v>34.6</v>
      </c>
      <c r="M175" s="1139">
        <v>31.3</v>
      </c>
      <c r="N175" s="1153">
        <v>25.8</v>
      </c>
      <c r="O175" s="10"/>
    </row>
    <row r="176" spans="1:15" ht="20.100000000000001" customHeight="1">
      <c r="A176" s="1150"/>
      <c r="B176" s="1151" t="s">
        <v>631</v>
      </c>
      <c r="C176" s="1139">
        <v>10.9</v>
      </c>
      <c r="D176" s="1139">
        <v>12</v>
      </c>
      <c r="E176" s="1139">
        <v>16.600000000000001</v>
      </c>
      <c r="F176" s="1139">
        <v>20.3</v>
      </c>
      <c r="G176" s="1139">
        <v>22.3</v>
      </c>
      <c r="H176" s="1139">
        <v>23.6</v>
      </c>
      <c r="I176" s="1139">
        <v>27</v>
      </c>
      <c r="J176" s="1139">
        <v>26.9</v>
      </c>
      <c r="K176" s="1139">
        <v>24.4</v>
      </c>
      <c r="L176" s="1139">
        <v>20.2</v>
      </c>
      <c r="M176" s="1139">
        <v>16.8</v>
      </c>
      <c r="N176" s="1153">
        <v>14.4</v>
      </c>
      <c r="O176" s="10"/>
    </row>
    <row r="177" spans="1:15" ht="20.100000000000001" customHeight="1">
      <c r="A177" s="1146">
        <v>1985</v>
      </c>
      <c r="B177" s="886" t="s">
        <v>630</v>
      </c>
      <c r="C177" s="1139">
        <v>25.5</v>
      </c>
      <c r="D177" s="1139">
        <v>24.3</v>
      </c>
      <c r="E177" s="1139">
        <v>29.6</v>
      </c>
      <c r="F177" s="1139">
        <v>32.6</v>
      </c>
      <c r="G177" s="1139">
        <v>38.4</v>
      </c>
      <c r="H177" s="1139">
        <v>40</v>
      </c>
      <c r="I177" s="1139">
        <v>42</v>
      </c>
      <c r="J177" s="1139">
        <v>44.8</v>
      </c>
      <c r="K177" s="1139">
        <v>41.1</v>
      </c>
      <c r="L177" s="1139">
        <v>36</v>
      </c>
      <c r="M177" s="1139">
        <v>30.9</v>
      </c>
      <c r="N177" s="1153">
        <v>26.5</v>
      </c>
      <c r="O177" s="10"/>
    </row>
    <row r="178" spans="1:15" ht="20.100000000000001" customHeight="1">
      <c r="A178" s="1150"/>
      <c r="B178" s="1151" t="s">
        <v>631</v>
      </c>
      <c r="C178" s="1139">
        <v>13.5</v>
      </c>
      <c r="D178" s="1139">
        <v>12.7</v>
      </c>
      <c r="E178" s="1139">
        <v>15.8</v>
      </c>
      <c r="F178" s="1139">
        <v>17.8</v>
      </c>
      <c r="G178" s="1139">
        <v>22.6</v>
      </c>
      <c r="H178" s="1139">
        <v>23.8</v>
      </c>
      <c r="I178" s="1139">
        <v>27.8</v>
      </c>
      <c r="J178" s="1139">
        <v>28.3</v>
      </c>
      <c r="K178" s="1139">
        <v>24.3</v>
      </c>
      <c r="L178" s="1139">
        <v>21.8</v>
      </c>
      <c r="M178" s="1139">
        <v>17.8</v>
      </c>
      <c r="N178" s="1153">
        <v>13.8</v>
      </c>
      <c r="O178" s="10"/>
    </row>
    <row r="179" spans="1:15" ht="20.100000000000001" customHeight="1">
      <c r="A179" s="1146">
        <v>1986</v>
      </c>
      <c r="B179" s="1151" t="s">
        <v>630</v>
      </c>
      <c r="C179" s="1139">
        <v>23.7</v>
      </c>
      <c r="D179" s="1139">
        <v>24.2</v>
      </c>
      <c r="E179" s="1139">
        <v>28.3</v>
      </c>
      <c r="F179" s="1139">
        <v>33.9</v>
      </c>
      <c r="G179" s="1139">
        <v>41.2</v>
      </c>
      <c r="H179" s="1139">
        <v>38.9</v>
      </c>
      <c r="I179" s="1139">
        <v>43.6</v>
      </c>
      <c r="J179" s="1139">
        <v>42.7</v>
      </c>
      <c r="K179" s="1139">
        <v>41.1</v>
      </c>
      <c r="L179" s="1139">
        <v>36.700000000000003</v>
      </c>
      <c r="M179" s="1139">
        <v>31</v>
      </c>
      <c r="N179" s="1153">
        <v>24.2</v>
      </c>
      <c r="O179" s="10"/>
    </row>
    <row r="180" spans="1:15" ht="20.100000000000001" customHeight="1">
      <c r="A180" s="1150"/>
      <c r="B180" s="1151" t="s">
        <v>631</v>
      </c>
      <c r="C180" s="1139">
        <v>10.9</v>
      </c>
      <c r="D180" s="1139">
        <v>13.4</v>
      </c>
      <c r="E180" s="1139">
        <v>15.7</v>
      </c>
      <c r="F180" s="1139">
        <v>20.2</v>
      </c>
      <c r="G180" s="1139">
        <v>24</v>
      </c>
      <c r="H180" s="1139">
        <v>26.2</v>
      </c>
      <c r="I180" s="1139">
        <v>27.5</v>
      </c>
      <c r="J180" s="1139">
        <v>28.9</v>
      </c>
      <c r="K180" s="1139">
        <v>25.1</v>
      </c>
      <c r="L180" s="1139">
        <v>21.8</v>
      </c>
      <c r="M180" s="1139">
        <v>17.8</v>
      </c>
      <c r="N180" s="1153">
        <v>13.3</v>
      </c>
      <c r="O180" s="10"/>
    </row>
    <row r="181" spans="1:15" ht="20.100000000000001" customHeight="1">
      <c r="A181" s="1146">
        <v>1987</v>
      </c>
      <c r="B181" s="886" t="s">
        <v>630</v>
      </c>
      <c r="C181" s="1139">
        <v>24.5</v>
      </c>
      <c r="D181" s="1139">
        <v>27</v>
      </c>
      <c r="E181" s="1139">
        <v>29.3</v>
      </c>
      <c r="F181" s="1139">
        <v>33.5</v>
      </c>
      <c r="G181" s="1139">
        <v>40</v>
      </c>
      <c r="H181" s="1139">
        <v>40.200000000000003</v>
      </c>
      <c r="I181" s="1139">
        <v>43.1</v>
      </c>
      <c r="J181" s="1139">
        <v>42.1</v>
      </c>
      <c r="K181" s="1139">
        <v>40.299999999999997</v>
      </c>
      <c r="L181" s="1139">
        <v>36.1</v>
      </c>
      <c r="M181" s="1139">
        <v>30.6</v>
      </c>
      <c r="N181" s="1153">
        <v>25.7</v>
      </c>
      <c r="O181" s="10"/>
    </row>
    <row r="182" spans="1:15" ht="20.100000000000001" customHeight="1">
      <c r="A182" s="1154"/>
      <c r="B182" s="1155" t="s">
        <v>631</v>
      </c>
      <c r="C182" s="1139">
        <v>11.3</v>
      </c>
      <c r="D182" s="1139">
        <v>12.9</v>
      </c>
      <c r="E182" s="1139">
        <v>16.5</v>
      </c>
      <c r="F182" s="1139">
        <v>18.899999999999999</v>
      </c>
      <c r="G182" s="1139">
        <v>23.6</v>
      </c>
      <c r="H182" s="1139">
        <v>25.3</v>
      </c>
      <c r="I182" s="1139">
        <v>27.3</v>
      </c>
      <c r="J182" s="1139">
        <v>29.7</v>
      </c>
      <c r="K182" s="1139">
        <v>26</v>
      </c>
      <c r="L182" s="1139">
        <v>21.8</v>
      </c>
      <c r="M182" s="1139">
        <v>17.399999999999999</v>
      </c>
      <c r="N182" s="1153">
        <v>12.6</v>
      </c>
      <c r="O182" s="10"/>
    </row>
    <row r="183" spans="1:15" ht="20.100000000000001" customHeight="1">
      <c r="A183" s="1156">
        <v>1988</v>
      </c>
      <c r="B183" s="885" t="s">
        <v>630</v>
      </c>
      <c r="C183" s="1139">
        <v>23.3</v>
      </c>
      <c r="D183" s="1139">
        <v>24.4</v>
      </c>
      <c r="E183" s="1139">
        <v>29.1</v>
      </c>
      <c r="F183" s="1139">
        <v>33.6</v>
      </c>
      <c r="G183" s="1139">
        <v>37.5</v>
      </c>
      <c r="H183" s="1139">
        <v>40.1</v>
      </c>
      <c r="I183" s="1139">
        <v>41.1</v>
      </c>
      <c r="J183" s="1139">
        <v>41.3</v>
      </c>
      <c r="K183" s="1139">
        <v>40.200000000000003</v>
      </c>
      <c r="L183" s="1139">
        <v>36.4</v>
      </c>
      <c r="M183" s="1139">
        <v>30.8</v>
      </c>
      <c r="N183" s="1153">
        <v>26.6</v>
      </c>
      <c r="O183" s="10"/>
    </row>
    <row r="184" spans="1:15" ht="20.100000000000001" customHeight="1">
      <c r="A184" s="1154"/>
      <c r="B184" s="885" t="s">
        <v>631</v>
      </c>
      <c r="C184" s="1139">
        <v>11.7</v>
      </c>
      <c r="D184" s="1139">
        <v>14.8</v>
      </c>
      <c r="E184" s="1139">
        <v>16.7</v>
      </c>
      <c r="F184" s="1139">
        <v>20.100000000000001</v>
      </c>
      <c r="G184" s="1139">
        <v>22.5</v>
      </c>
      <c r="H184" s="1139">
        <v>25.3</v>
      </c>
      <c r="I184" s="1139">
        <v>29.1</v>
      </c>
      <c r="J184" s="1139">
        <v>28.8</v>
      </c>
      <c r="K184" s="1139">
        <v>26.3</v>
      </c>
      <c r="L184" s="1139">
        <v>22.2</v>
      </c>
      <c r="M184" s="1139">
        <v>18.2</v>
      </c>
      <c r="N184" s="1153">
        <v>14.4</v>
      </c>
      <c r="O184" s="10"/>
    </row>
    <row r="185" spans="1:15" ht="20.100000000000001" customHeight="1">
      <c r="A185" s="1156">
        <v>1989</v>
      </c>
      <c r="B185" s="885" t="s">
        <v>630</v>
      </c>
      <c r="C185" s="1139">
        <v>22</v>
      </c>
      <c r="D185" s="1139">
        <v>23.9</v>
      </c>
      <c r="E185" s="1139">
        <v>28.7</v>
      </c>
      <c r="F185" s="1139">
        <v>31</v>
      </c>
      <c r="G185" s="1139">
        <v>38.1</v>
      </c>
      <c r="H185" s="1139">
        <v>39.299999999999997</v>
      </c>
      <c r="I185" s="1139">
        <v>43.4</v>
      </c>
      <c r="J185" s="1139">
        <v>42.7</v>
      </c>
      <c r="K185" s="1139">
        <v>39.799999999999997</v>
      </c>
      <c r="L185" s="1139">
        <v>36</v>
      </c>
      <c r="M185" s="1139">
        <v>31.6</v>
      </c>
      <c r="N185" s="1153">
        <v>25.5</v>
      </c>
      <c r="O185" s="10"/>
    </row>
    <row r="186" spans="1:15" ht="20.100000000000001" customHeight="1">
      <c r="A186" s="1154"/>
      <c r="B186" s="885" t="s">
        <v>631</v>
      </c>
      <c r="C186" s="1139">
        <v>11</v>
      </c>
      <c r="D186" s="1139">
        <v>12.6</v>
      </c>
      <c r="E186" s="1139">
        <v>15.2</v>
      </c>
      <c r="F186" s="1139">
        <v>18.7</v>
      </c>
      <c r="G186" s="1139">
        <v>21.8</v>
      </c>
      <c r="H186" s="1139">
        <v>25.2</v>
      </c>
      <c r="I186" s="1139">
        <v>29.1</v>
      </c>
      <c r="J186" s="1139">
        <v>28.3</v>
      </c>
      <c r="K186" s="1139">
        <v>25.8</v>
      </c>
      <c r="L186" s="1139">
        <v>21.9</v>
      </c>
      <c r="M186" s="1139">
        <v>18.399999999999999</v>
      </c>
      <c r="N186" s="1153">
        <v>14.5</v>
      </c>
      <c r="O186" s="10"/>
    </row>
    <row r="187" spans="1:15" ht="20.100000000000001" customHeight="1">
      <c r="A187" s="1156">
        <v>1990</v>
      </c>
      <c r="B187" s="885" t="s">
        <v>630</v>
      </c>
      <c r="C187" s="1139">
        <v>23</v>
      </c>
      <c r="D187" s="1139">
        <v>25</v>
      </c>
      <c r="E187" s="1139">
        <v>28.9</v>
      </c>
      <c r="F187" s="1139">
        <v>35.299999999999997</v>
      </c>
      <c r="G187" s="1139">
        <v>39.299999999999997</v>
      </c>
      <c r="H187" s="1139">
        <v>41.2</v>
      </c>
      <c r="I187" s="1139">
        <v>43</v>
      </c>
      <c r="J187" s="1139">
        <v>41.7</v>
      </c>
      <c r="K187" s="1139">
        <v>39.799999999999997</v>
      </c>
      <c r="L187" s="1139">
        <v>36.700000000000003</v>
      </c>
      <c r="M187" s="1139">
        <v>31.2</v>
      </c>
      <c r="N187" s="1153">
        <v>27.1</v>
      </c>
      <c r="O187" s="10"/>
    </row>
    <row r="188" spans="1:15" ht="20.100000000000001" customHeight="1">
      <c r="A188" s="1154"/>
      <c r="B188" s="885" t="s">
        <v>631</v>
      </c>
      <c r="C188" s="1139">
        <v>12.9</v>
      </c>
      <c r="D188" s="1139">
        <v>15.4</v>
      </c>
      <c r="E188" s="1139">
        <v>15.6</v>
      </c>
      <c r="F188" s="1139">
        <v>19.2</v>
      </c>
      <c r="G188" s="1139">
        <v>22.8</v>
      </c>
      <c r="H188" s="1139">
        <v>25.2</v>
      </c>
      <c r="I188" s="1139">
        <v>27.6</v>
      </c>
      <c r="J188" s="1139">
        <v>28.6</v>
      </c>
      <c r="K188" s="1139">
        <v>27</v>
      </c>
      <c r="L188" s="1139">
        <v>22.7</v>
      </c>
      <c r="M188" s="1139">
        <v>18.100000000000001</v>
      </c>
      <c r="N188" s="1153">
        <v>14.4</v>
      </c>
      <c r="O188" s="10"/>
    </row>
    <row r="189" spans="1:15" ht="20.100000000000001" customHeight="1">
      <c r="A189" s="1156">
        <v>1991</v>
      </c>
      <c r="B189" s="885" t="s">
        <v>630</v>
      </c>
      <c r="C189" s="1139">
        <v>26</v>
      </c>
      <c r="D189" s="1139">
        <v>26.4</v>
      </c>
      <c r="E189" s="1139">
        <v>28.4</v>
      </c>
      <c r="F189" s="1139">
        <v>34.5</v>
      </c>
      <c r="G189" s="1139">
        <v>35.1</v>
      </c>
      <c r="H189" s="1139">
        <v>40.4</v>
      </c>
      <c r="I189" s="1139">
        <v>39</v>
      </c>
      <c r="J189" s="1139">
        <v>41.6</v>
      </c>
      <c r="K189" s="1139">
        <v>40.1</v>
      </c>
      <c r="L189" s="1139">
        <v>35.1</v>
      </c>
      <c r="M189" s="1139">
        <v>30.2</v>
      </c>
      <c r="N189" s="1153">
        <v>27.2</v>
      </c>
      <c r="O189" s="10"/>
    </row>
    <row r="190" spans="1:15" ht="20.100000000000001" customHeight="1">
      <c r="A190" s="1154"/>
      <c r="B190" s="885" t="s">
        <v>631</v>
      </c>
      <c r="C190" s="1139">
        <v>13.1</v>
      </c>
      <c r="D190" s="1139">
        <v>13.1</v>
      </c>
      <c r="E190" s="1139">
        <v>15.7</v>
      </c>
      <c r="F190" s="1139">
        <v>20</v>
      </c>
      <c r="G190" s="1139">
        <v>20.8</v>
      </c>
      <c r="H190" s="1139">
        <v>24.2</v>
      </c>
      <c r="I190" s="1139">
        <v>26.7</v>
      </c>
      <c r="J190" s="1139">
        <v>29.1</v>
      </c>
      <c r="K190" s="1139">
        <v>25.5</v>
      </c>
      <c r="L190" s="1139">
        <v>21.7</v>
      </c>
      <c r="M190" s="1139">
        <v>17</v>
      </c>
      <c r="N190" s="1153">
        <v>15.5</v>
      </c>
      <c r="O190" s="10"/>
    </row>
    <row r="191" spans="1:15" ht="20.100000000000001" customHeight="1">
      <c r="A191" s="1156">
        <v>1992</v>
      </c>
      <c r="B191" s="885" t="s">
        <v>630</v>
      </c>
      <c r="C191" s="1139">
        <v>21.9</v>
      </c>
      <c r="D191" s="1139">
        <v>23.4</v>
      </c>
      <c r="E191" s="1139">
        <v>25.8</v>
      </c>
      <c r="F191" s="1139">
        <v>31.6</v>
      </c>
      <c r="G191" s="1139">
        <v>40.1</v>
      </c>
      <c r="H191" s="1139">
        <v>40.6</v>
      </c>
      <c r="I191" s="1139">
        <v>40.1</v>
      </c>
      <c r="J191" s="1139">
        <v>41.3</v>
      </c>
      <c r="K191" s="1139">
        <v>40.6</v>
      </c>
      <c r="L191" s="1139">
        <v>34.799999999999997</v>
      </c>
      <c r="M191" s="1139">
        <v>30.7</v>
      </c>
      <c r="N191" s="1153">
        <v>27</v>
      </c>
      <c r="O191" s="10"/>
    </row>
    <row r="192" spans="1:15" ht="20.100000000000001" customHeight="1">
      <c r="A192" s="1154"/>
      <c r="B192" s="885" t="s">
        <v>631</v>
      </c>
      <c r="C192" s="1139">
        <v>12.4</v>
      </c>
      <c r="D192" s="1139">
        <v>13.5</v>
      </c>
      <c r="E192" s="1139">
        <v>14</v>
      </c>
      <c r="F192" s="1139">
        <v>17.8</v>
      </c>
      <c r="G192" s="1139">
        <v>23.8</v>
      </c>
      <c r="H192" s="1139">
        <v>24.6</v>
      </c>
      <c r="I192" s="1139">
        <v>27</v>
      </c>
      <c r="J192" s="1139">
        <v>28</v>
      </c>
      <c r="K192" s="1139">
        <v>24.2</v>
      </c>
      <c r="L192" s="1139">
        <v>22</v>
      </c>
      <c r="M192" s="1139">
        <v>17.5</v>
      </c>
      <c r="N192" s="1153">
        <v>15.6</v>
      </c>
      <c r="O192" s="10"/>
    </row>
    <row r="193" spans="1:15" ht="20.100000000000001" customHeight="1">
      <c r="A193" s="1156">
        <v>1993</v>
      </c>
      <c r="B193" s="885" t="s">
        <v>630</v>
      </c>
      <c r="C193" s="1139">
        <v>23.6</v>
      </c>
      <c r="D193" s="1139">
        <v>25.2</v>
      </c>
      <c r="E193" s="1139">
        <v>28.9</v>
      </c>
      <c r="F193" s="1139">
        <v>33.6</v>
      </c>
      <c r="G193" s="1139">
        <v>38</v>
      </c>
      <c r="H193" s="1139">
        <v>40.6</v>
      </c>
      <c r="I193" s="1139">
        <v>42.1</v>
      </c>
      <c r="J193" s="1139">
        <v>42.7</v>
      </c>
      <c r="K193" s="1139">
        <v>40.4</v>
      </c>
      <c r="L193" s="1139">
        <v>36.6</v>
      </c>
      <c r="M193" s="1139">
        <v>30.9</v>
      </c>
      <c r="N193" s="1153">
        <v>26.6</v>
      </c>
      <c r="O193" s="10"/>
    </row>
    <row r="194" spans="1:15" ht="20.100000000000001" customHeight="1">
      <c r="A194" s="1154"/>
      <c r="B194" s="885" t="s">
        <v>631</v>
      </c>
      <c r="C194" s="1139">
        <v>13.2</v>
      </c>
      <c r="D194" s="1139">
        <v>15.3</v>
      </c>
      <c r="E194" s="1139">
        <v>16.600000000000001</v>
      </c>
      <c r="F194" s="1139">
        <v>19.399999999999999</v>
      </c>
      <c r="G194" s="1139">
        <v>22.6</v>
      </c>
      <c r="H194" s="1139">
        <v>24.8</v>
      </c>
      <c r="I194" s="1139">
        <v>27.8</v>
      </c>
      <c r="J194" s="1139">
        <v>28</v>
      </c>
      <c r="K194" s="1139">
        <v>26.4</v>
      </c>
      <c r="L194" s="1139">
        <v>21.2</v>
      </c>
      <c r="M194" s="1139">
        <v>18.399999999999999</v>
      </c>
      <c r="N194" s="1153">
        <v>14.3</v>
      </c>
      <c r="O194" s="10"/>
    </row>
    <row r="195" spans="1:15" ht="20.100000000000001" customHeight="1">
      <c r="A195" s="1156">
        <v>1994</v>
      </c>
      <c r="B195" s="885" t="s">
        <v>630</v>
      </c>
      <c r="C195" s="1139">
        <v>25.5</v>
      </c>
      <c r="D195" s="1139">
        <v>24.7</v>
      </c>
      <c r="E195" s="1139">
        <v>29.5</v>
      </c>
      <c r="F195" s="1139">
        <v>34.700000000000003</v>
      </c>
      <c r="G195" s="1139">
        <v>38.799999999999997</v>
      </c>
      <c r="H195" s="1139">
        <v>40.5</v>
      </c>
      <c r="I195" s="1139">
        <v>38.799999999999997</v>
      </c>
      <c r="J195" s="1139">
        <v>41.8</v>
      </c>
      <c r="K195" s="1139">
        <v>40</v>
      </c>
      <c r="L195" s="1139">
        <v>36</v>
      </c>
      <c r="M195" s="1139">
        <v>32.299999999999997</v>
      </c>
      <c r="N195" s="1153">
        <v>25.6</v>
      </c>
      <c r="O195" s="10"/>
    </row>
    <row r="196" spans="1:15" ht="20.100000000000001" customHeight="1">
      <c r="A196" s="1154"/>
      <c r="B196" s="885" t="s">
        <v>631</v>
      </c>
      <c r="C196" s="1139">
        <v>12.5</v>
      </c>
      <c r="D196" s="1139">
        <v>12.2</v>
      </c>
      <c r="E196" s="1139">
        <v>16.600000000000001</v>
      </c>
      <c r="F196" s="1139">
        <v>19.2</v>
      </c>
      <c r="G196" s="1139">
        <v>23.1</v>
      </c>
      <c r="H196" s="1139">
        <v>25.4</v>
      </c>
      <c r="I196" s="1139">
        <v>27.8</v>
      </c>
      <c r="J196" s="1139">
        <v>29.5</v>
      </c>
      <c r="K196" s="1139">
        <v>25.8</v>
      </c>
      <c r="L196" s="1139">
        <v>22</v>
      </c>
      <c r="M196" s="1139">
        <v>19.5</v>
      </c>
      <c r="N196" s="1153">
        <v>14.1</v>
      </c>
      <c r="O196" s="10"/>
    </row>
    <row r="197" spans="1:15" ht="20.100000000000001" customHeight="1">
      <c r="A197" s="1156">
        <v>1995</v>
      </c>
      <c r="B197" s="885" t="s">
        <v>630</v>
      </c>
      <c r="C197" s="1139">
        <v>24.8</v>
      </c>
      <c r="D197" s="1139">
        <v>25.9</v>
      </c>
      <c r="E197" s="1139">
        <v>27</v>
      </c>
      <c r="F197" s="1139">
        <v>33.200000000000003</v>
      </c>
      <c r="G197" s="1139">
        <v>38.5</v>
      </c>
      <c r="H197" s="1139">
        <v>40.200000000000003</v>
      </c>
      <c r="I197" s="1139">
        <v>38.799999999999997</v>
      </c>
      <c r="J197" s="1139">
        <v>43.6</v>
      </c>
      <c r="K197" s="1139">
        <v>39.5</v>
      </c>
      <c r="L197" s="1139">
        <v>36.4</v>
      </c>
      <c r="M197" s="1139">
        <v>30.6</v>
      </c>
      <c r="N197" s="1153">
        <v>24.9</v>
      </c>
      <c r="O197" s="10"/>
    </row>
    <row r="198" spans="1:15" ht="20.100000000000001" customHeight="1">
      <c r="A198" s="1154"/>
      <c r="B198" s="885" t="s">
        <v>631</v>
      </c>
      <c r="C198" s="1139">
        <v>13</v>
      </c>
      <c r="D198" s="1139">
        <v>14.6</v>
      </c>
      <c r="E198" s="1139">
        <v>16.2</v>
      </c>
      <c r="F198" s="1139">
        <v>18.899999999999999</v>
      </c>
      <c r="G198" s="1139">
        <v>22.3</v>
      </c>
      <c r="H198" s="1139">
        <v>24.2</v>
      </c>
      <c r="I198" s="1139">
        <v>27.1</v>
      </c>
      <c r="J198" s="1139">
        <v>29.3</v>
      </c>
      <c r="K198" s="1139">
        <v>25.5</v>
      </c>
      <c r="L198" s="1139">
        <v>22.4</v>
      </c>
      <c r="M198" s="1139">
        <v>17.7</v>
      </c>
      <c r="N198" s="1153">
        <v>16.899999999999999</v>
      </c>
      <c r="O198" s="10"/>
    </row>
    <row r="199" spans="1:15" ht="20.100000000000001" customHeight="1">
      <c r="A199" s="1156">
        <v>1996</v>
      </c>
      <c r="B199" s="885" t="s">
        <v>630</v>
      </c>
      <c r="C199" s="1139">
        <v>24.1</v>
      </c>
      <c r="D199" s="1139">
        <v>26.3</v>
      </c>
      <c r="E199" s="1139">
        <v>29</v>
      </c>
      <c r="F199" s="1139">
        <v>34.1</v>
      </c>
      <c r="G199" s="1139">
        <v>40.799999999999997</v>
      </c>
      <c r="H199" s="1139">
        <v>41.9</v>
      </c>
      <c r="I199" s="1139">
        <v>45</v>
      </c>
      <c r="J199" s="1139">
        <v>43.9</v>
      </c>
      <c r="K199" s="1139">
        <v>39.4</v>
      </c>
      <c r="L199" s="1139">
        <v>35.4</v>
      </c>
      <c r="M199" s="1139">
        <v>29.7</v>
      </c>
      <c r="N199" s="1153">
        <v>25.9</v>
      </c>
      <c r="O199" s="10"/>
    </row>
    <row r="200" spans="1:15" ht="20.100000000000001" customHeight="1">
      <c r="A200" s="1154"/>
      <c r="B200" s="885" t="s">
        <v>631</v>
      </c>
      <c r="C200" s="1139">
        <v>14.3</v>
      </c>
      <c r="D200" s="1139">
        <v>15.6</v>
      </c>
      <c r="E200" s="1139">
        <v>18.600000000000001</v>
      </c>
      <c r="F200" s="1139">
        <v>19.399999999999999</v>
      </c>
      <c r="G200" s="1139">
        <v>23.1</v>
      </c>
      <c r="H200" s="1139">
        <v>27.5</v>
      </c>
      <c r="I200" s="1139">
        <v>29.2</v>
      </c>
      <c r="J200" s="1139">
        <v>29.1</v>
      </c>
      <c r="K200" s="1139">
        <v>26.8</v>
      </c>
      <c r="L200" s="1139">
        <v>20.8</v>
      </c>
      <c r="M200" s="1139">
        <v>17.399999999999999</v>
      </c>
      <c r="N200" s="1153">
        <v>12.5</v>
      </c>
      <c r="O200" s="10"/>
    </row>
    <row r="201" spans="1:15" ht="20.100000000000001" customHeight="1">
      <c r="A201" s="1156">
        <v>1997</v>
      </c>
      <c r="B201" s="885" t="s">
        <v>630</v>
      </c>
      <c r="C201" s="1139">
        <v>23.6</v>
      </c>
      <c r="D201" s="1139">
        <v>25.1</v>
      </c>
      <c r="E201" s="1139">
        <v>27.4</v>
      </c>
      <c r="F201" s="1139">
        <v>31.7</v>
      </c>
      <c r="G201" s="1139">
        <v>38.1</v>
      </c>
      <c r="H201" s="1139">
        <v>41.3</v>
      </c>
      <c r="I201" s="1139">
        <v>40.4</v>
      </c>
      <c r="J201" s="1139">
        <v>40.299999999999997</v>
      </c>
      <c r="K201" s="1139">
        <v>41.6</v>
      </c>
      <c r="L201" s="1139">
        <v>37.200000000000003</v>
      </c>
      <c r="M201" s="1139">
        <v>30.2</v>
      </c>
      <c r="N201" s="1153">
        <v>25.9</v>
      </c>
      <c r="O201" s="10"/>
    </row>
    <row r="202" spans="1:15" ht="20.100000000000001" customHeight="1">
      <c r="A202" s="1154"/>
      <c r="B202" s="885" t="s">
        <v>631</v>
      </c>
      <c r="C202" s="1139">
        <v>12.2</v>
      </c>
      <c r="D202" s="1139">
        <v>14.9</v>
      </c>
      <c r="E202" s="1139">
        <v>16.600000000000001</v>
      </c>
      <c r="F202" s="1139">
        <v>18.100000000000001</v>
      </c>
      <c r="G202" s="1139">
        <v>21.9</v>
      </c>
      <c r="H202" s="1139">
        <v>25.9</v>
      </c>
      <c r="I202" s="1139">
        <v>28.4</v>
      </c>
      <c r="J202" s="1139">
        <v>28.3</v>
      </c>
      <c r="K202" s="1139">
        <v>26.4</v>
      </c>
      <c r="L202" s="1139">
        <v>23.3</v>
      </c>
      <c r="M202" s="1139">
        <v>19.5</v>
      </c>
      <c r="N202" s="1153">
        <v>15.7</v>
      </c>
      <c r="O202" s="10"/>
    </row>
    <row r="203" spans="1:15" ht="20.100000000000001" customHeight="1">
      <c r="A203" s="1156">
        <v>1998</v>
      </c>
      <c r="B203" s="885" t="s">
        <v>630</v>
      </c>
      <c r="C203" s="1139">
        <v>23.3</v>
      </c>
      <c r="D203" s="1139">
        <v>26.9</v>
      </c>
      <c r="E203" s="1139">
        <v>30.8</v>
      </c>
      <c r="F203" s="1139">
        <v>35.4</v>
      </c>
      <c r="G203" s="1139">
        <v>40.200000000000003</v>
      </c>
      <c r="H203" s="1139">
        <v>43.5</v>
      </c>
      <c r="I203" s="1139">
        <v>43.5</v>
      </c>
      <c r="J203" s="1139">
        <v>44.9</v>
      </c>
      <c r="K203" s="1139">
        <v>42</v>
      </c>
      <c r="L203" s="1139">
        <v>37.6</v>
      </c>
      <c r="M203" s="1139">
        <v>32.4</v>
      </c>
      <c r="N203" s="1153">
        <v>28.8</v>
      </c>
      <c r="O203" s="10"/>
    </row>
    <row r="204" spans="1:15" ht="20.100000000000001" customHeight="1">
      <c r="A204" s="1154"/>
      <c r="B204" s="885" t="s">
        <v>631</v>
      </c>
      <c r="C204" s="1139">
        <v>14.8</v>
      </c>
      <c r="D204" s="1139">
        <v>14.9</v>
      </c>
      <c r="E204" s="1139">
        <v>18.5</v>
      </c>
      <c r="F204" s="1139">
        <v>20.399999999999999</v>
      </c>
      <c r="G204" s="1139">
        <v>23.9</v>
      </c>
      <c r="H204" s="1139">
        <v>27.1</v>
      </c>
      <c r="I204" s="1139">
        <v>30</v>
      </c>
      <c r="J204" s="1139">
        <v>30.2</v>
      </c>
      <c r="K204" s="1139">
        <v>26.6</v>
      </c>
      <c r="L204" s="1139">
        <v>23.6</v>
      </c>
      <c r="M204" s="1139">
        <v>18.899999999999999</v>
      </c>
      <c r="N204" s="1153">
        <v>15.8</v>
      </c>
      <c r="O204" s="10"/>
    </row>
    <row r="205" spans="1:15" ht="20.100000000000001" customHeight="1">
      <c r="A205" s="1156">
        <v>1999</v>
      </c>
      <c r="B205" s="885" t="s">
        <v>630</v>
      </c>
      <c r="C205" s="1139">
        <v>25.9</v>
      </c>
      <c r="D205" s="1139">
        <v>28.9</v>
      </c>
      <c r="E205" s="1139">
        <v>29.8</v>
      </c>
      <c r="F205" s="1139">
        <v>37.1</v>
      </c>
      <c r="G205" s="1139">
        <v>39.1</v>
      </c>
      <c r="H205" s="1139">
        <v>43.7</v>
      </c>
      <c r="I205" s="1139">
        <v>42.6</v>
      </c>
      <c r="J205" s="1139">
        <v>46.1</v>
      </c>
      <c r="K205" s="1139">
        <v>41.2</v>
      </c>
      <c r="L205" s="1139">
        <v>37.799999999999997</v>
      </c>
      <c r="M205" s="1139">
        <v>32.5</v>
      </c>
      <c r="N205" s="1153">
        <v>27.5</v>
      </c>
      <c r="O205" s="10"/>
    </row>
    <row r="206" spans="1:15" ht="20.100000000000001" customHeight="1">
      <c r="A206" s="1154"/>
      <c r="B206" s="885" t="s">
        <v>631</v>
      </c>
      <c r="C206" s="1139">
        <v>13.8</v>
      </c>
      <c r="D206" s="1139">
        <v>16.399999999999999</v>
      </c>
      <c r="E206" s="1139">
        <v>15.6</v>
      </c>
      <c r="F206" s="1139">
        <v>20.399999999999999</v>
      </c>
      <c r="G206" s="1139">
        <v>23.2</v>
      </c>
      <c r="H206" s="1139">
        <v>26.3</v>
      </c>
      <c r="I206" s="1139">
        <v>29.4</v>
      </c>
      <c r="J206" s="1139">
        <v>31</v>
      </c>
      <c r="K206" s="1139">
        <v>27.7</v>
      </c>
      <c r="L206" s="1139">
        <v>23.5</v>
      </c>
      <c r="M206" s="1139">
        <v>19.7</v>
      </c>
      <c r="N206" s="1153">
        <v>14.3</v>
      </c>
      <c r="O206" s="10"/>
    </row>
    <row r="207" spans="1:15" ht="20.100000000000001" customHeight="1">
      <c r="A207" s="1156">
        <v>2000</v>
      </c>
      <c r="B207" s="885" t="s">
        <v>630</v>
      </c>
      <c r="C207" s="1139">
        <v>26.1</v>
      </c>
      <c r="D207" s="1139">
        <v>26.1</v>
      </c>
      <c r="E207" s="1139">
        <v>29.4</v>
      </c>
      <c r="F207" s="1139">
        <v>37.799999999999997</v>
      </c>
      <c r="G207" s="1139">
        <v>38.700000000000003</v>
      </c>
      <c r="H207" s="1139">
        <v>41.2</v>
      </c>
      <c r="I207" s="1139">
        <v>45.3</v>
      </c>
      <c r="J207" s="1139">
        <v>45.1</v>
      </c>
      <c r="K207" s="1139">
        <v>40.4</v>
      </c>
      <c r="L207" s="1139">
        <v>37.200000000000003</v>
      </c>
      <c r="M207" s="1139">
        <v>31.2</v>
      </c>
      <c r="N207" s="1153">
        <v>27</v>
      </c>
      <c r="O207" s="10"/>
    </row>
    <row r="208" spans="1:15" ht="20.100000000000001" customHeight="1">
      <c r="A208" s="1154"/>
      <c r="B208" s="885" t="s">
        <v>631</v>
      </c>
      <c r="C208" s="1139">
        <v>14.7</v>
      </c>
      <c r="D208" s="1139">
        <v>14</v>
      </c>
      <c r="E208" s="1139">
        <v>15.5</v>
      </c>
      <c r="F208" s="1139">
        <v>20.5</v>
      </c>
      <c r="G208" s="1139">
        <v>23.4</v>
      </c>
      <c r="H208" s="1139">
        <v>25.3</v>
      </c>
      <c r="I208" s="1139">
        <v>29.4</v>
      </c>
      <c r="J208" s="1139">
        <v>29.4</v>
      </c>
      <c r="K208" s="1139">
        <v>27.3</v>
      </c>
      <c r="L208" s="1139">
        <v>23.4</v>
      </c>
      <c r="M208" s="1139">
        <v>19.5</v>
      </c>
      <c r="N208" s="1153">
        <v>14.4</v>
      </c>
      <c r="O208" s="10"/>
    </row>
    <row r="209" spans="1:15" ht="20.100000000000001" customHeight="1">
      <c r="A209" s="1156">
        <v>2001</v>
      </c>
      <c r="B209" s="885" t="s">
        <v>630</v>
      </c>
      <c r="C209" s="1139">
        <v>24.3</v>
      </c>
      <c r="D209" s="1139">
        <v>25.9</v>
      </c>
      <c r="E209" s="1139">
        <v>30.6</v>
      </c>
      <c r="F209" s="1139">
        <v>35.5</v>
      </c>
      <c r="G209" s="1139">
        <v>41.4</v>
      </c>
      <c r="H209" s="1139">
        <v>40.9</v>
      </c>
      <c r="I209" s="1139">
        <v>42.8</v>
      </c>
      <c r="J209" s="1139">
        <v>44.5</v>
      </c>
      <c r="K209" s="1139">
        <v>41.1</v>
      </c>
      <c r="L209" s="1139">
        <v>36.9</v>
      </c>
      <c r="M209" s="1139">
        <v>31</v>
      </c>
      <c r="N209" s="1153">
        <v>30.1</v>
      </c>
      <c r="O209" s="10"/>
    </row>
    <row r="210" spans="1:15" ht="20.100000000000001" customHeight="1">
      <c r="A210" s="1154"/>
      <c r="B210" s="885" t="s">
        <v>631</v>
      </c>
      <c r="C210" s="1139">
        <v>11.6</v>
      </c>
      <c r="D210" s="1139">
        <v>13.4</v>
      </c>
      <c r="E210" s="1139">
        <v>16.399999999999999</v>
      </c>
      <c r="F210" s="1139">
        <v>19.2</v>
      </c>
      <c r="G210" s="1139">
        <v>24</v>
      </c>
      <c r="H210" s="1139">
        <v>25.5</v>
      </c>
      <c r="I210" s="1139">
        <v>29.2</v>
      </c>
      <c r="J210" s="1139">
        <v>28.3</v>
      </c>
      <c r="K210" s="1139">
        <v>26.9</v>
      </c>
      <c r="L210" s="1139">
        <v>22.9</v>
      </c>
      <c r="M210" s="1139">
        <v>17.899999999999999</v>
      </c>
      <c r="N210" s="1153">
        <v>17.3</v>
      </c>
      <c r="O210" s="10"/>
    </row>
    <row r="211" spans="1:15" ht="20.100000000000001" customHeight="1">
      <c r="A211" s="1156">
        <v>2002</v>
      </c>
      <c r="B211" s="885" t="s">
        <v>630</v>
      </c>
      <c r="C211" s="1139">
        <v>25.9</v>
      </c>
      <c r="D211" s="1139">
        <v>27</v>
      </c>
      <c r="E211" s="1139">
        <v>30.8</v>
      </c>
      <c r="F211" s="1139">
        <v>35.299999999999997</v>
      </c>
      <c r="G211" s="1139">
        <v>41.7</v>
      </c>
      <c r="H211" s="1139">
        <v>42</v>
      </c>
      <c r="I211" s="1139">
        <v>43.6</v>
      </c>
      <c r="J211" s="1139">
        <v>42.4</v>
      </c>
      <c r="K211" s="1139">
        <v>40.799999999999997</v>
      </c>
      <c r="L211" s="1139">
        <v>37.6</v>
      </c>
      <c r="M211" s="1139">
        <v>30.7</v>
      </c>
      <c r="N211" s="1153">
        <v>27.6</v>
      </c>
      <c r="O211" s="10"/>
    </row>
    <row r="212" spans="1:15" ht="20.100000000000001" customHeight="1">
      <c r="A212" s="1154"/>
      <c r="B212" s="885" t="s">
        <v>631</v>
      </c>
      <c r="C212" s="1139">
        <v>14.7</v>
      </c>
      <c r="D212" s="1139">
        <v>14.2</v>
      </c>
      <c r="E212" s="1139">
        <v>18</v>
      </c>
      <c r="F212" s="1139">
        <v>20.9</v>
      </c>
      <c r="G212" s="1139">
        <v>24.7</v>
      </c>
      <c r="H212" s="1139">
        <v>27</v>
      </c>
      <c r="I212" s="1139">
        <v>28.5</v>
      </c>
      <c r="J212" s="1139">
        <v>29.2</v>
      </c>
      <c r="K212" s="1139">
        <v>27.1</v>
      </c>
      <c r="L212" s="1139">
        <v>23.1</v>
      </c>
      <c r="M212" s="1139">
        <v>18.600000000000001</v>
      </c>
      <c r="N212" s="1153">
        <v>16.100000000000001</v>
      </c>
      <c r="O212" s="10"/>
    </row>
    <row r="213" spans="1:15" ht="20.100000000000001" customHeight="1">
      <c r="A213" s="1156">
        <v>2003</v>
      </c>
      <c r="B213" s="885" t="s">
        <v>630</v>
      </c>
      <c r="C213" s="1139">
        <v>25.2</v>
      </c>
      <c r="D213" s="1139">
        <v>29.1</v>
      </c>
      <c r="E213" s="1139">
        <v>32.4</v>
      </c>
      <c r="F213" s="1139">
        <v>36.1</v>
      </c>
      <c r="G213" s="1139">
        <v>39.700000000000003</v>
      </c>
      <c r="H213" s="1139">
        <v>42.1</v>
      </c>
      <c r="I213" s="1139">
        <v>41.9</v>
      </c>
      <c r="J213" s="1139">
        <v>44.5</v>
      </c>
      <c r="K213" s="1139">
        <v>40.799999999999997</v>
      </c>
      <c r="L213" s="1139">
        <v>37.5</v>
      </c>
      <c r="M213" s="1139">
        <v>31.2</v>
      </c>
      <c r="N213" s="1153">
        <v>27.1</v>
      </c>
      <c r="O213" s="10"/>
    </row>
    <row r="214" spans="1:15" ht="20.100000000000001" customHeight="1">
      <c r="A214" s="1154"/>
      <c r="B214" s="885" t="s">
        <v>631</v>
      </c>
      <c r="C214" s="1139">
        <v>12.9</v>
      </c>
      <c r="D214" s="1139">
        <v>16.8</v>
      </c>
      <c r="E214" s="1139">
        <v>18.3</v>
      </c>
      <c r="F214" s="1139">
        <v>21.2</v>
      </c>
      <c r="G214" s="1139">
        <v>24.6</v>
      </c>
      <c r="H214" s="1139">
        <v>26</v>
      </c>
      <c r="I214" s="1139">
        <v>30.4</v>
      </c>
      <c r="J214" s="1139">
        <v>29.7</v>
      </c>
      <c r="K214" s="1139">
        <v>27.2</v>
      </c>
      <c r="L214" s="1139">
        <v>23.8</v>
      </c>
      <c r="M214" s="1139">
        <v>19</v>
      </c>
      <c r="N214" s="1153">
        <v>15.7</v>
      </c>
      <c r="O214" s="10"/>
    </row>
    <row r="215" spans="1:15" ht="20.100000000000001" customHeight="1">
      <c r="A215" s="1156">
        <v>2004</v>
      </c>
      <c r="B215" s="885" t="s">
        <v>630</v>
      </c>
      <c r="C215" s="1139">
        <v>26.6</v>
      </c>
      <c r="D215" s="1139">
        <v>27.1</v>
      </c>
      <c r="E215" s="1139">
        <v>31.6</v>
      </c>
      <c r="F215" s="1139">
        <v>34.6</v>
      </c>
      <c r="G215" s="1139">
        <v>40</v>
      </c>
      <c r="H215" s="1139">
        <v>41.6</v>
      </c>
      <c r="I215" s="1139">
        <v>43.9</v>
      </c>
      <c r="J215" s="1139">
        <v>42.5</v>
      </c>
      <c r="K215" s="1139">
        <v>40.6</v>
      </c>
      <c r="L215" s="1139">
        <v>36.5</v>
      </c>
      <c r="M215" s="1139">
        <v>32.299999999999997</v>
      </c>
      <c r="N215" s="1153">
        <v>26.1</v>
      </c>
      <c r="O215" s="10"/>
    </row>
    <row r="216" spans="1:15" ht="20.100000000000001" customHeight="1">
      <c r="A216" s="1154"/>
      <c r="B216" s="885" t="s">
        <v>631</v>
      </c>
      <c r="C216" s="1139">
        <v>15.6</v>
      </c>
      <c r="D216" s="1139">
        <v>15.2</v>
      </c>
      <c r="E216" s="1139">
        <v>17.5</v>
      </c>
      <c r="F216" s="1139">
        <v>21.4</v>
      </c>
      <c r="G216" s="1139">
        <v>24.1</v>
      </c>
      <c r="H216" s="1139">
        <v>25.7</v>
      </c>
      <c r="I216" s="1139">
        <v>28.8</v>
      </c>
      <c r="J216" s="1139">
        <v>30.2</v>
      </c>
      <c r="K216" s="1139">
        <v>27.4</v>
      </c>
      <c r="L216" s="1139">
        <v>23.4</v>
      </c>
      <c r="M216" s="1139">
        <v>19.7</v>
      </c>
      <c r="N216" s="1153">
        <v>15.5</v>
      </c>
      <c r="O216" s="10"/>
    </row>
    <row r="217" spans="1:15" ht="20.100000000000001" customHeight="1">
      <c r="A217" s="1156">
        <v>2005</v>
      </c>
      <c r="B217" s="885" t="s">
        <v>630</v>
      </c>
      <c r="C217" s="1139">
        <v>23.6</v>
      </c>
      <c r="D217" s="1139">
        <v>26.3</v>
      </c>
      <c r="E217" s="1139">
        <v>29.8</v>
      </c>
      <c r="F217" s="1139">
        <v>35.799999999999997</v>
      </c>
      <c r="G217" s="1139">
        <v>39.4</v>
      </c>
      <c r="H217" s="1139">
        <v>40.5</v>
      </c>
      <c r="I217" s="1139">
        <v>42.2</v>
      </c>
      <c r="J217" s="1139">
        <v>42.7</v>
      </c>
      <c r="K217" s="1139">
        <v>39.700000000000003</v>
      </c>
      <c r="L217" s="1139">
        <v>36.700000000000003</v>
      </c>
      <c r="M217" s="1139">
        <v>31.5</v>
      </c>
      <c r="N217" s="1153">
        <v>27.3</v>
      </c>
      <c r="O217" s="10"/>
    </row>
    <row r="218" spans="1:15" ht="20.100000000000001" customHeight="1">
      <c r="A218" s="1154"/>
      <c r="B218" s="885" t="s">
        <v>631</v>
      </c>
      <c r="C218" s="1139">
        <v>13.7</v>
      </c>
      <c r="D218" s="1139">
        <v>15.4</v>
      </c>
      <c r="E218" s="1139">
        <v>18.3</v>
      </c>
      <c r="F218" s="1139">
        <v>20.6</v>
      </c>
      <c r="G218" s="1139">
        <v>24.2</v>
      </c>
      <c r="H218" s="1139">
        <v>26.4</v>
      </c>
      <c r="I218" s="1139">
        <v>29.5</v>
      </c>
      <c r="J218" s="1139">
        <v>29</v>
      </c>
      <c r="K218" s="1139">
        <v>27</v>
      </c>
      <c r="L218" s="1139">
        <v>23.3</v>
      </c>
      <c r="M218" s="1139">
        <v>19.7</v>
      </c>
      <c r="N218" s="1153">
        <v>15.9</v>
      </c>
      <c r="O218" s="10"/>
    </row>
    <row r="219" spans="1:15" ht="20.100000000000001" customHeight="1">
      <c r="A219" s="1156">
        <v>2006</v>
      </c>
      <c r="B219" s="885" t="s">
        <v>630</v>
      </c>
      <c r="C219" s="1139">
        <v>24.3</v>
      </c>
      <c r="D219" s="1139">
        <v>27.7</v>
      </c>
      <c r="E219" s="1139">
        <v>29.4</v>
      </c>
      <c r="F219" s="1139">
        <v>34.1</v>
      </c>
      <c r="G219" s="1139">
        <v>39.200000000000003</v>
      </c>
      <c r="H219" s="1139">
        <v>42.7</v>
      </c>
      <c r="I219" s="1139">
        <v>41.3</v>
      </c>
      <c r="J219" s="1139">
        <v>44.2</v>
      </c>
      <c r="K219" s="1139">
        <v>40.5</v>
      </c>
      <c r="L219" s="1139">
        <v>36.9</v>
      </c>
      <c r="M219" s="1139">
        <v>31.1</v>
      </c>
      <c r="N219" s="1153">
        <v>23.3</v>
      </c>
      <c r="O219" s="10"/>
    </row>
    <row r="220" spans="1:15" ht="20.100000000000001" customHeight="1">
      <c r="A220" s="1154"/>
      <c r="B220" s="885" t="s">
        <v>631</v>
      </c>
      <c r="C220" s="1139">
        <v>13.1</v>
      </c>
      <c r="D220" s="1139">
        <v>16.2</v>
      </c>
      <c r="E220" s="1139">
        <v>16.399999999999999</v>
      </c>
      <c r="F220" s="1139">
        <v>20.399999999999999</v>
      </c>
      <c r="G220" s="1139">
        <v>24.1</v>
      </c>
      <c r="H220" s="1139">
        <v>27.5</v>
      </c>
      <c r="I220" s="1139">
        <v>28.6</v>
      </c>
      <c r="J220" s="1139">
        <v>30.4</v>
      </c>
      <c r="K220" s="1139">
        <v>27.1</v>
      </c>
      <c r="L220" s="1139">
        <v>23.9</v>
      </c>
      <c r="M220" s="1139">
        <v>20</v>
      </c>
      <c r="N220" s="1153">
        <v>14.5</v>
      </c>
      <c r="O220" s="10"/>
    </row>
    <row r="221" spans="1:15" ht="20.100000000000001" customHeight="1">
      <c r="A221" s="1156">
        <v>2007</v>
      </c>
      <c r="B221" s="885" t="s">
        <v>630</v>
      </c>
      <c r="C221" s="1139">
        <v>22.8</v>
      </c>
      <c r="D221" s="1139">
        <v>28.4</v>
      </c>
      <c r="E221" s="1139">
        <v>29.7</v>
      </c>
      <c r="F221" s="1139">
        <v>36.799999999999997</v>
      </c>
      <c r="G221" s="1139">
        <v>40.700000000000003</v>
      </c>
      <c r="H221" s="1139">
        <v>41.3</v>
      </c>
      <c r="I221" s="1139">
        <v>41.1</v>
      </c>
      <c r="J221" s="1139">
        <v>43.5</v>
      </c>
      <c r="K221" s="1139">
        <v>41.2</v>
      </c>
      <c r="L221" s="1139">
        <v>36</v>
      </c>
      <c r="M221" s="1139">
        <v>30.7</v>
      </c>
      <c r="N221" s="1153">
        <v>26.5</v>
      </c>
      <c r="O221" s="10"/>
    </row>
    <row r="222" spans="1:15" ht="20.100000000000001" customHeight="1">
      <c r="A222" s="1154"/>
      <c r="B222" s="885" t="s">
        <v>631</v>
      </c>
      <c r="C222" s="1139">
        <v>12.2</v>
      </c>
      <c r="D222" s="1139">
        <v>13.5</v>
      </c>
      <c r="E222" s="1139">
        <v>17.3</v>
      </c>
      <c r="F222" s="1139">
        <v>21.9</v>
      </c>
      <c r="G222" s="1139">
        <v>25</v>
      </c>
      <c r="H222" s="1139">
        <v>28.9</v>
      </c>
      <c r="I222" s="1139">
        <v>28.8</v>
      </c>
      <c r="J222" s="1139">
        <v>30.3</v>
      </c>
      <c r="K222" s="1139">
        <v>26.6</v>
      </c>
      <c r="L222" s="1139">
        <v>22.4</v>
      </c>
      <c r="M222" s="1139">
        <v>19.399999999999999</v>
      </c>
      <c r="N222" s="1153">
        <v>15.8</v>
      </c>
      <c r="O222" s="10"/>
    </row>
    <row r="223" spans="1:15" ht="20.100000000000001" customHeight="1">
      <c r="A223" s="1156">
        <v>2008</v>
      </c>
      <c r="B223" s="885" t="s">
        <v>630</v>
      </c>
      <c r="C223" s="1139">
        <v>22.4</v>
      </c>
      <c r="D223" s="1139">
        <v>24.6</v>
      </c>
      <c r="E223" s="1139">
        <v>31</v>
      </c>
      <c r="F223" s="1139">
        <v>34.700000000000003</v>
      </c>
      <c r="G223" s="1139">
        <v>40.700000000000003</v>
      </c>
      <c r="H223" s="1139">
        <v>39.200000000000003</v>
      </c>
      <c r="I223" s="1139">
        <v>42.7</v>
      </c>
      <c r="J223" s="1139">
        <v>43.5</v>
      </c>
      <c r="K223" s="1139">
        <v>40.1</v>
      </c>
      <c r="L223" s="1139">
        <v>37</v>
      </c>
      <c r="M223" s="1139">
        <v>30.6</v>
      </c>
      <c r="N223" s="1153">
        <v>24.2</v>
      </c>
      <c r="O223" s="10"/>
    </row>
    <row r="224" spans="1:15" ht="20.100000000000001" customHeight="1">
      <c r="A224" s="1154"/>
      <c r="B224" s="885" t="s">
        <v>631</v>
      </c>
      <c r="C224" s="1139">
        <v>13.3</v>
      </c>
      <c r="D224" s="1139">
        <v>12.8</v>
      </c>
      <c r="E224" s="1139">
        <v>16.3</v>
      </c>
      <c r="F224" s="1139">
        <v>20.399999999999999</v>
      </c>
      <c r="G224" s="1139">
        <v>25.6</v>
      </c>
      <c r="H224" s="1139">
        <v>26.5</v>
      </c>
      <c r="I224" s="1139">
        <v>29.4</v>
      </c>
      <c r="J224" s="1139">
        <v>30.8</v>
      </c>
      <c r="K224" s="1139">
        <v>28</v>
      </c>
      <c r="L224" s="1139">
        <v>23.9</v>
      </c>
      <c r="M224" s="1139">
        <v>19.5</v>
      </c>
      <c r="N224" s="1153">
        <v>13.2</v>
      </c>
      <c r="O224" s="10"/>
    </row>
    <row r="225" spans="1:15" ht="20.100000000000001" customHeight="1">
      <c r="A225" s="1156">
        <v>2009</v>
      </c>
      <c r="B225" s="885" t="s">
        <v>630</v>
      </c>
      <c r="C225" s="1139">
        <v>22.6</v>
      </c>
      <c r="D225" s="1139">
        <v>28.5</v>
      </c>
      <c r="E225" s="1139">
        <v>31</v>
      </c>
      <c r="F225" s="1139">
        <v>34.799999999999997</v>
      </c>
      <c r="G225" s="1139">
        <v>40.5</v>
      </c>
      <c r="H225" s="1139">
        <v>41.7</v>
      </c>
      <c r="I225" s="1139">
        <v>40.299999999999997</v>
      </c>
      <c r="J225" s="1139">
        <v>42.7</v>
      </c>
      <c r="K225" s="1139">
        <v>39.4</v>
      </c>
      <c r="L225" s="1139">
        <v>36.299999999999997</v>
      </c>
      <c r="M225" s="1139">
        <v>31.8</v>
      </c>
      <c r="N225" s="1153">
        <v>25.7</v>
      </c>
      <c r="O225" s="10"/>
    </row>
    <row r="226" spans="1:15" ht="20.100000000000001" customHeight="1">
      <c r="A226" s="1154"/>
      <c r="B226" s="885" t="s">
        <v>631</v>
      </c>
      <c r="C226" s="1139">
        <v>12.4</v>
      </c>
      <c r="D226" s="1139">
        <v>15.3</v>
      </c>
      <c r="E226" s="1139">
        <v>18.5</v>
      </c>
      <c r="F226" s="1139">
        <v>21.1</v>
      </c>
      <c r="G226" s="1139">
        <v>25.2</v>
      </c>
      <c r="H226" s="1139">
        <v>27.3</v>
      </c>
      <c r="I226" s="1139">
        <v>29.4</v>
      </c>
      <c r="J226" s="1139">
        <v>30.3</v>
      </c>
      <c r="K226" s="1139">
        <v>28.1</v>
      </c>
      <c r="L226" s="1139">
        <v>23.2</v>
      </c>
      <c r="M226" s="1139">
        <v>20.2</v>
      </c>
      <c r="N226" s="1153">
        <v>17.2</v>
      </c>
      <c r="O226" s="10"/>
    </row>
    <row r="227" spans="1:15" ht="20.100000000000001" customHeight="1">
      <c r="A227" s="1156">
        <v>2010</v>
      </c>
      <c r="B227" s="886" t="s">
        <v>630</v>
      </c>
      <c r="C227" s="1139">
        <v>24.5</v>
      </c>
      <c r="D227" s="1157">
        <v>28.2</v>
      </c>
      <c r="E227" s="1157">
        <v>31.1</v>
      </c>
      <c r="F227" s="1157">
        <v>35.299999999999997</v>
      </c>
      <c r="G227" s="1139">
        <v>39.6</v>
      </c>
      <c r="H227" s="1139">
        <v>41.9</v>
      </c>
      <c r="I227" s="1139">
        <v>43.1</v>
      </c>
      <c r="J227" s="1139">
        <v>44.5</v>
      </c>
      <c r="K227" s="1139">
        <v>41.6</v>
      </c>
      <c r="L227" s="1139">
        <v>36.5</v>
      </c>
      <c r="M227" s="1157">
        <v>30.9</v>
      </c>
      <c r="N227" s="1158">
        <v>26.9</v>
      </c>
      <c r="O227" s="10"/>
    </row>
    <row r="228" spans="1:15" ht="20.100000000000001" customHeight="1" thickBot="1">
      <c r="A228" s="1159"/>
      <c r="B228" s="1160" t="s">
        <v>631</v>
      </c>
      <c r="C228" s="1161">
        <v>14</v>
      </c>
      <c r="D228" s="1161">
        <v>15.7</v>
      </c>
      <c r="E228" s="1161">
        <v>18.600000000000001</v>
      </c>
      <c r="F228" s="1161">
        <v>22.6</v>
      </c>
      <c r="G228" s="1161">
        <v>25.7</v>
      </c>
      <c r="H228" s="1161">
        <v>29</v>
      </c>
      <c r="I228" s="1161">
        <v>31.4</v>
      </c>
      <c r="J228" s="1161">
        <v>31.3</v>
      </c>
      <c r="K228" s="1161">
        <v>27.5</v>
      </c>
      <c r="L228" s="1161">
        <v>25.1</v>
      </c>
      <c r="M228" s="1161">
        <v>19.8</v>
      </c>
      <c r="N228" s="1162">
        <v>14.8</v>
      </c>
      <c r="O228" s="1163"/>
    </row>
    <row r="229" spans="1:15" ht="15.75" thickTop="1">
      <c r="A229" s="1124" t="s">
        <v>620</v>
      </c>
      <c r="B229" s="1124"/>
      <c r="C229" s="1164"/>
      <c r="D229" s="1164"/>
      <c r="E229" s="1164"/>
      <c r="F229" s="1164"/>
      <c r="G229" s="1164"/>
      <c r="H229" s="1164"/>
      <c r="I229" s="1164"/>
      <c r="J229" s="1164"/>
      <c r="K229" s="1164"/>
      <c r="L229" s="77"/>
      <c r="M229" s="1164"/>
      <c r="N229" s="1164"/>
      <c r="O229" s="31"/>
    </row>
    <row r="230" spans="1:15" ht="9" customHeight="1"/>
    <row r="231" spans="1:15" ht="15.75">
      <c r="A231" s="1110"/>
      <c r="B231" s="1111"/>
      <c r="C231" s="1111"/>
      <c r="D231" s="1111"/>
      <c r="E231" s="1111"/>
      <c r="F231" s="1129"/>
      <c r="G231" s="1129"/>
      <c r="H231" s="1129"/>
      <c r="I231" s="1129"/>
      <c r="J231" s="1110"/>
      <c r="K231" s="1113" t="s">
        <v>600</v>
      </c>
      <c r="M231" s="1113" t="s">
        <v>601</v>
      </c>
    </row>
    <row r="232" spans="1:15" ht="14.25" customHeight="1">
      <c r="A232" s="1165" t="s">
        <v>602</v>
      </c>
      <c r="B232" s="1165"/>
      <c r="C232" s="1165"/>
      <c r="D232" s="1165"/>
      <c r="E232" s="1165"/>
      <c r="F232" s="1165"/>
      <c r="G232" s="1165"/>
      <c r="H232" s="1165"/>
      <c r="I232" s="1165"/>
      <c r="J232" s="1165"/>
      <c r="K232" s="1113" t="s">
        <v>625</v>
      </c>
      <c r="M232" s="1116" t="s">
        <v>604</v>
      </c>
    </row>
    <row r="233" spans="1:15">
      <c r="A233" s="1129"/>
      <c r="B233" s="1129"/>
      <c r="C233" s="1129"/>
      <c r="D233" s="1129"/>
      <c r="E233" s="1129"/>
      <c r="F233" s="1129"/>
      <c r="G233" s="1129"/>
      <c r="H233" s="1129"/>
      <c r="I233" s="1129"/>
      <c r="J233" s="1129"/>
      <c r="K233" s="1116" t="s">
        <v>605</v>
      </c>
      <c r="M233" s="1116" t="s">
        <v>606</v>
      </c>
    </row>
    <row r="234" spans="1:15" ht="15.75">
      <c r="A234" s="1118" t="s">
        <v>633</v>
      </c>
      <c r="B234" s="1118"/>
      <c r="C234" s="1118"/>
      <c r="D234" s="1118"/>
      <c r="E234" s="1118"/>
      <c r="F234" s="1118"/>
      <c r="G234" s="1118"/>
      <c r="H234" s="1118"/>
      <c r="I234" s="1118"/>
      <c r="J234" s="1118"/>
      <c r="K234" s="1118"/>
      <c r="L234" s="1118"/>
      <c r="M234" s="12"/>
    </row>
    <row r="235" spans="1:15">
      <c r="A235" s="1166" t="s">
        <v>0</v>
      </c>
      <c r="B235" s="1166"/>
      <c r="C235" s="1138" t="s">
        <v>608</v>
      </c>
      <c r="D235" s="1138" t="s">
        <v>609</v>
      </c>
      <c r="E235" s="1138" t="s">
        <v>610</v>
      </c>
      <c r="F235" s="1138" t="s">
        <v>611</v>
      </c>
      <c r="G235" s="1138" t="s">
        <v>612</v>
      </c>
      <c r="H235" s="1138" t="s">
        <v>613</v>
      </c>
      <c r="I235" s="1138" t="s">
        <v>614</v>
      </c>
      <c r="J235" s="1138" t="s">
        <v>615</v>
      </c>
      <c r="K235" s="1138" t="s">
        <v>616</v>
      </c>
      <c r="L235" s="1138" t="s">
        <v>617</v>
      </c>
      <c r="M235" s="1138" t="s">
        <v>618</v>
      </c>
      <c r="N235" s="1138" t="s">
        <v>619</v>
      </c>
    </row>
    <row r="236" spans="1:15" ht="20.100000000000001" customHeight="1">
      <c r="A236" s="1166">
        <v>1971</v>
      </c>
      <c r="B236" s="1166"/>
      <c r="C236" s="1167">
        <v>27.7</v>
      </c>
      <c r="D236" s="1167">
        <v>34.4</v>
      </c>
      <c r="E236" s="1167">
        <v>36.700000000000003</v>
      </c>
      <c r="F236" s="1167">
        <v>42.5</v>
      </c>
      <c r="G236" s="1167">
        <v>44</v>
      </c>
      <c r="H236" s="1167">
        <v>44.4</v>
      </c>
      <c r="I236" s="1167">
        <v>47.4</v>
      </c>
      <c r="J236" s="1167">
        <v>41.5</v>
      </c>
      <c r="K236" s="1167">
        <v>43.1</v>
      </c>
      <c r="L236" s="1167">
        <v>36</v>
      </c>
      <c r="M236" s="1167">
        <v>33.299999999999997</v>
      </c>
      <c r="N236" s="1167">
        <v>29</v>
      </c>
    </row>
    <row r="237" spans="1:15" ht="20.100000000000001" customHeight="1">
      <c r="A237" s="1166">
        <v>1972</v>
      </c>
      <c r="B237" s="1166"/>
      <c r="C237" s="1167">
        <v>29.3</v>
      </c>
      <c r="D237" s="1167">
        <v>28.6</v>
      </c>
      <c r="E237" s="1167">
        <v>36</v>
      </c>
      <c r="F237" s="1167">
        <v>35.5</v>
      </c>
      <c r="G237" s="1167">
        <v>44.2</v>
      </c>
      <c r="H237" s="1167">
        <v>45.2</v>
      </c>
      <c r="I237" s="1167">
        <v>45.5</v>
      </c>
      <c r="J237" s="1167">
        <v>44.8</v>
      </c>
      <c r="K237" s="1167">
        <v>43.4</v>
      </c>
      <c r="L237" s="1167">
        <v>38.9</v>
      </c>
      <c r="M237" s="1167">
        <v>35.6</v>
      </c>
      <c r="N237" s="1167">
        <v>28.8</v>
      </c>
    </row>
    <row r="238" spans="1:15" ht="20.100000000000001" customHeight="1">
      <c r="A238" s="1166">
        <v>1973</v>
      </c>
      <c r="B238" s="1166"/>
      <c r="C238" s="1167">
        <v>28.7</v>
      </c>
      <c r="D238" s="1167">
        <v>33.5</v>
      </c>
      <c r="E238" s="1167">
        <v>38.5</v>
      </c>
      <c r="F238" s="1167">
        <v>44.5</v>
      </c>
      <c r="G238" s="1167">
        <v>43.5</v>
      </c>
      <c r="H238" s="1167">
        <v>45</v>
      </c>
      <c r="I238" s="1167">
        <v>45.1</v>
      </c>
      <c r="J238" s="1167">
        <v>46.1</v>
      </c>
      <c r="K238" s="1167">
        <v>43.8</v>
      </c>
      <c r="L238" s="1167">
        <v>40.799999999999997</v>
      </c>
      <c r="M238" s="1167">
        <v>32.5</v>
      </c>
      <c r="N238" s="1167">
        <v>27.3</v>
      </c>
    </row>
    <row r="239" spans="1:15" ht="20.100000000000001" customHeight="1">
      <c r="A239" s="1166">
        <v>1974</v>
      </c>
      <c r="B239" s="1166"/>
      <c r="C239" s="1167">
        <v>29</v>
      </c>
      <c r="D239" s="1167">
        <v>33.6</v>
      </c>
      <c r="E239" s="1167">
        <v>37.799999999999997</v>
      </c>
      <c r="F239" s="1167">
        <v>42</v>
      </c>
      <c r="G239" s="1167">
        <v>42.7</v>
      </c>
      <c r="H239" s="1167">
        <v>47.3</v>
      </c>
      <c r="I239" s="1167">
        <v>45.8</v>
      </c>
      <c r="J239" s="1167">
        <v>46</v>
      </c>
      <c r="K239" s="1167">
        <v>42.5</v>
      </c>
      <c r="L239" s="1167">
        <v>40.5</v>
      </c>
      <c r="M239" s="1167">
        <v>35</v>
      </c>
      <c r="N239" s="1167">
        <v>29.6</v>
      </c>
    </row>
    <row r="240" spans="1:15" ht="20.100000000000001" customHeight="1">
      <c r="A240" s="1166">
        <v>1975</v>
      </c>
      <c r="B240" s="1166"/>
      <c r="C240" s="1167">
        <v>30</v>
      </c>
      <c r="D240" s="1167">
        <v>32</v>
      </c>
      <c r="E240" s="1167">
        <v>36.1</v>
      </c>
      <c r="F240" s="1167">
        <v>38.5</v>
      </c>
      <c r="G240" s="1167">
        <v>44</v>
      </c>
      <c r="H240" s="1167">
        <v>44.8</v>
      </c>
      <c r="I240" s="1167">
        <v>45.8</v>
      </c>
      <c r="J240" s="1167">
        <v>45</v>
      </c>
      <c r="K240" s="1167">
        <v>43.4</v>
      </c>
      <c r="L240" s="1167">
        <v>40.4</v>
      </c>
      <c r="M240" s="1167">
        <v>33.6</v>
      </c>
      <c r="N240" s="1167">
        <v>30.1</v>
      </c>
    </row>
    <row r="241" spans="1:14">
      <c r="A241" s="1166">
        <v>1976</v>
      </c>
      <c r="B241" s="1166"/>
      <c r="C241" s="1167">
        <v>29.2</v>
      </c>
      <c r="D241" s="1167">
        <v>30.7</v>
      </c>
      <c r="E241" s="1167">
        <v>34.299999999999997</v>
      </c>
      <c r="F241" s="1167">
        <v>40.299999999999997</v>
      </c>
      <c r="G241" s="1167">
        <v>43</v>
      </c>
      <c r="H241" s="1167">
        <v>43.5</v>
      </c>
      <c r="I241" s="1167">
        <v>44.2</v>
      </c>
      <c r="J241" s="1167">
        <v>45.2</v>
      </c>
      <c r="K241" s="1167">
        <v>42.9</v>
      </c>
      <c r="L241" s="1167">
        <v>38.9</v>
      </c>
      <c r="M241" s="1167">
        <v>33.299999999999997</v>
      </c>
      <c r="N241" s="1167">
        <v>29.4</v>
      </c>
    </row>
    <row r="242" spans="1:14">
      <c r="A242" s="1166">
        <v>1977</v>
      </c>
      <c r="B242" s="1166"/>
      <c r="C242" s="1167">
        <v>29</v>
      </c>
      <c r="D242" s="1167">
        <v>32.1</v>
      </c>
      <c r="E242" s="1167">
        <v>38.9</v>
      </c>
      <c r="F242" s="1167">
        <v>40.5</v>
      </c>
      <c r="G242" s="1167">
        <v>42.1</v>
      </c>
      <c r="H242" s="1167">
        <v>44.2</v>
      </c>
      <c r="I242" s="1167">
        <v>44.9</v>
      </c>
      <c r="J242" s="1167">
        <v>46.1</v>
      </c>
      <c r="K242" s="1167">
        <v>42.6</v>
      </c>
      <c r="L242" s="1167">
        <v>38.299999999999997</v>
      </c>
      <c r="M242" s="1167">
        <v>34.700000000000003</v>
      </c>
      <c r="N242" s="1167">
        <v>30.6</v>
      </c>
    </row>
    <row r="243" spans="1:14">
      <c r="A243" s="1166">
        <v>1978</v>
      </c>
      <c r="B243" s="1166"/>
      <c r="C243" s="1167">
        <v>30.1</v>
      </c>
      <c r="D243" s="1167">
        <v>32.700000000000003</v>
      </c>
      <c r="E243" s="1167">
        <v>39.799999999999997</v>
      </c>
      <c r="F243" s="1167">
        <v>41.7</v>
      </c>
      <c r="G243" s="1167">
        <v>42.2</v>
      </c>
      <c r="H243" s="1167">
        <v>44.6</v>
      </c>
      <c r="I243" s="1167">
        <v>44.8</v>
      </c>
      <c r="J243" s="1167">
        <v>45.5</v>
      </c>
      <c r="K243" s="1167">
        <v>43</v>
      </c>
      <c r="L243" s="1167">
        <v>39.6</v>
      </c>
      <c r="M243" s="1167">
        <v>36.700000000000003</v>
      </c>
      <c r="N243" s="1167">
        <v>31.3</v>
      </c>
    </row>
    <row r="244" spans="1:14">
      <c r="A244" s="1166">
        <v>1979</v>
      </c>
      <c r="B244" s="1166"/>
      <c r="C244" s="1167">
        <v>28.5</v>
      </c>
      <c r="D244" s="1167">
        <v>32.700000000000003</v>
      </c>
      <c r="E244" s="1167">
        <v>37.700000000000003</v>
      </c>
      <c r="F244" s="1167">
        <v>41.4</v>
      </c>
      <c r="G244" s="1167">
        <v>44</v>
      </c>
      <c r="H244" s="1167">
        <v>45.6</v>
      </c>
      <c r="I244" s="1167">
        <v>48</v>
      </c>
      <c r="J244" s="1167">
        <v>45.9</v>
      </c>
      <c r="K244" s="1167">
        <v>43.3</v>
      </c>
      <c r="L244" s="1167">
        <v>39.5</v>
      </c>
      <c r="M244" s="1167">
        <v>34.4</v>
      </c>
      <c r="N244" s="1167">
        <v>30.7</v>
      </c>
    </row>
    <row r="245" spans="1:14">
      <c r="A245" s="1166">
        <v>1980</v>
      </c>
      <c r="B245" s="1166"/>
      <c r="C245" s="1167">
        <v>29.5</v>
      </c>
      <c r="D245" s="1167">
        <v>33.6</v>
      </c>
      <c r="E245" s="1167">
        <v>38.6</v>
      </c>
      <c r="F245" s="1167">
        <v>42.2</v>
      </c>
      <c r="G245" s="1167">
        <v>42.7</v>
      </c>
      <c r="H245" s="1167">
        <v>43</v>
      </c>
      <c r="I245" s="1167">
        <v>46.9</v>
      </c>
      <c r="J245" s="1167">
        <v>44.8</v>
      </c>
      <c r="K245" s="1167">
        <v>43.2</v>
      </c>
      <c r="L245" s="1167">
        <v>41.2</v>
      </c>
      <c r="M245" s="1167">
        <v>34</v>
      </c>
      <c r="N245" s="1167">
        <v>30.3</v>
      </c>
    </row>
    <row r="246" spans="1:14">
      <c r="A246" s="1166">
        <v>1981</v>
      </c>
      <c r="B246" s="1166"/>
      <c r="C246" s="1167">
        <v>31.7</v>
      </c>
      <c r="D246" s="1167">
        <v>33.799999999999997</v>
      </c>
      <c r="E246" s="1167">
        <v>37.6</v>
      </c>
      <c r="F246" s="1167">
        <v>42.7</v>
      </c>
      <c r="G246" s="1167">
        <v>43.2</v>
      </c>
      <c r="H246" s="1167">
        <v>44.6</v>
      </c>
      <c r="I246" s="1167">
        <v>45.7</v>
      </c>
      <c r="J246" s="1167">
        <v>44.6</v>
      </c>
      <c r="K246" s="1167">
        <v>42.6</v>
      </c>
      <c r="L246" s="1167">
        <v>38.9</v>
      </c>
      <c r="M246" s="1167">
        <v>33.700000000000003</v>
      </c>
      <c r="N246" s="1167">
        <v>28.9</v>
      </c>
    </row>
    <row r="247" spans="1:14">
      <c r="A247" s="1124" t="s">
        <v>620</v>
      </c>
      <c r="B247" s="1133"/>
      <c r="C247" s="1133"/>
      <c r="D247" s="1133"/>
      <c r="E247" s="1133"/>
      <c r="F247" s="1133"/>
      <c r="G247" s="1133"/>
      <c r="H247" s="1133"/>
      <c r="I247" s="1133"/>
      <c r="J247" s="1133"/>
      <c r="K247" s="1133"/>
      <c r="L247" s="1133"/>
      <c r="M247" s="1133"/>
    </row>
    <row r="248" spans="1:14" ht="15.75">
      <c r="A248" s="1110"/>
      <c r="B248" s="1134"/>
      <c r="C248" s="1134"/>
      <c r="D248" s="1134"/>
      <c r="E248" s="1134"/>
      <c r="F248" s="1129"/>
      <c r="G248" s="1129"/>
      <c r="H248" s="1129"/>
      <c r="I248" s="1129"/>
      <c r="J248" s="1110"/>
      <c r="K248" s="1110"/>
    </row>
    <row r="249" spans="1:14" ht="15.75">
      <c r="A249" s="1110"/>
      <c r="B249" s="1111"/>
      <c r="C249" s="1111"/>
      <c r="D249" s="1111"/>
      <c r="E249" s="1111"/>
      <c r="F249" s="1129"/>
      <c r="G249" s="1129"/>
      <c r="H249" s="1129"/>
      <c r="I249" s="1129"/>
      <c r="J249" s="1110"/>
      <c r="K249" s="1116" t="s">
        <v>600</v>
      </c>
      <c r="M249" s="1116" t="s">
        <v>621</v>
      </c>
    </row>
    <row r="250" spans="1:14" ht="18">
      <c r="A250" s="1165" t="s">
        <v>144</v>
      </c>
      <c r="B250" s="1165"/>
      <c r="C250" s="1165"/>
      <c r="D250" s="1165"/>
      <c r="E250" s="1165"/>
      <c r="F250" s="1165"/>
      <c r="G250" s="1165"/>
      <c r="H250" s="1165"/>
      <c r="I250" s="1165"/>
      <c r="J250" s="1165"/>
      <c r="K250" s="1116" t="s">
        <v>603</v>
      </c>
      <c r="M250" s="1116" t="s">
        <v>622</v>
      </c>
    </row>
    <row r="251" spans="1:14" ht="18.75">
      <c r="A251" s="12"/>
      <c r="B251" s="1117"/>
      <c r="C251" s="1117"/>
      <c r="D251" s="1117"/>
      <c r="E251" s="1117"/>
      <c r="F251" s="1117"/>
      <c r="G251" s="1117"/>
      <c r="H251" s="1117"/>
      <c r="I251" s="1117"/>
      <c r="J251" s="1117"/>
      <c r="K251" s="1116" t="s">
        <v>605</v>
      </c>
      <c r="M251" s="1116" t="s">
        <v>623</v>
      </c>
    </row>
    <row r="252" spans="1:14" ht="15.75">
      <c r="A252" s="1128" t="s">
        <v>634</v>
      </c>
      <c r="B252" s="1128"/>
      <c r="C252" s="1128"/>
      <c r="D252" s="1128"/>
      <c r="E252" s="1128"/>
      <c r="F252" s="1128"/>
      <c r="G252" s="1128"/>
      <c r="H252" s="1128"/>
      <c r="I252" s="1128"/>
      <c r="J252" s="1128"/>
      <c r="K252" s="1128"/>
      <c r="L252" s="1128"/>
      <c r="M252" s="1133"/>
    </row>
    <row r="253" spans="1:14">
      <c r="A253" s="1166" t="s">
        <v>0</v>
      </c>
      <c r="B253" s="1166"/>
      <c r="C253" s="1138" t="s">
        <v>608</v>
      </c>
      <c r="D253" s="1138" t="s">
        <v>609</v>
      </c>
      <c r="E253" s="1138" t="s">
        <v>610</v>
      </c>
      <c r="F253" s="1138" t="s">
        <v>611</v>
      </c>
      <c r="G253" s="1138" t="s">
        <v>612</v>
      </c>
      <c r="H253" s="1138" t="s">
        <v>613</v>
      </c>
      <c r="I253" s="1138" t="s">
        <v>614</v>
      </c>
      <c r="J253" s="1138" t="s">
        <v>615</v>
      </c>
      <c r="K253" s="1138" t="s">
        <v>616</v>
      </c>
      <c r="L253" s="1138" t="s">
        <v>617</v>
      </c>
      <c r="M253" s="1138" t="s">
        <v>618</v>
      </c>
      <c r="N253" s="1138" t="s">
        <v>619</v>
      </c>
    </row>
    <row r="254" spans="1:14">
      <c r="A254" s="1166">
        <v>1982</v>
      </c>
      <c r="B254" s="1166"/>
      <c r="C254" s="1167">
        <v>30.3</v>
      </c>
      <c r="D254" s="1167">
        <v>30.1</v>
      </c>
      <c r="E254" s="1167">
        <v>35.4</v>
      </c>
      <c r="F254" s="1167">
        <v>39.1</v>
      </c>
      <c r="G254" s="1167">
        <v>43.3</v>
      </c>
      <c r="H254" s="1167">
        <v>47.2</v>
      </c>
      <c r="I254" s="1167">
        <v>46.6</v>
      </c>
      <c r="J254" s="1167">
        <v>43</v>
      </c>
      <c r="K254" s="1167">
        <v>44.3</v>
      </c>
      <c r="L254" s="1167">
        <v>40.299999999999997</v>
      </c>
      <c r="M254" s="1167">
        <v>35.6</v>
      </c>
      <c r="N254" s="1167">
        <v>31</v>
      </c>
    </row>
    <row r="255" spans="1:14">
      <c r="A255" s="1166">
        <v>1983</v>
      </c>
      <c r="B255" s="1166"/>
      <c r="C255" s="1167">
        <v>29.9</v>
      </c>
      <c r="D255" s="1167">
        <v>33.200000000000003</v>
      </c>
      <c r="E255" s="1167">
        <v>34.1</v>
      </c>
      <c r="F255" s="1167">
        <v>37.5</v>
      </c>
      <c r="G255" s="1167">
        <v>44</v>
      </c>
      <c r="H255" s="1167">
        <v>44.2</v>
      </c>
      <c r="I255" s="1167">
        <v>47.6</v>
      </c>
      <c r="J255" s="1167">
        <v>45.6</v>
      </c>
      <c r="K255" s="1167">
        <v>42.7</v>
      </c>
      <c r="L255" s="1167">
        <v>38.6</v>
      </c>
      <c r="M255" s="1167">
        <v>34.799999999999997</v>
      </c>
      <c r="N255" s="1167">
        <v>29.6</v>
      </c>
    </row>
    <row r="256" spans="1:14">
      <c r="A256" s="1166">
        <v>1984</v>
      </c>
      <c r="B256" s="1166"/>
      <c r="C256" s="1167">
        <v>27.8</v>
      </c>
      <c r="D256" s="1167">
        <v>30.6</v>
      </c>
      <c r="E256" s="1167">
        <v>41.1</v>
      </c>
      <c r="F256" s="1167">
        <v>42.5</v>
      </c>
      <c r="G256" s="1167">
        <v>42.7</v>
      </c>
      <c r="H256" s="1167">
        <v>41</v>
      </c>
      <c r="I256" s="1167">
        <v>47.6</v>
      </c>
      <c r="J256" s="1167">
        <v>43.5</v>
      </c>
      <c r="K256" s="1167">
        <v>44.5</v>
      </c>
      <c r="L256" s="1167">
        <v>39.5</v>
      </c>
      <c r="M256" s="1167">
        <v>35.299999999999997</v>
      </c>
      <c r="N256" s="1167">
        <v>30.7</v>
      </c>
    </row>
    <row r="257" spans="1:14">
      <c r="A257" s="1166">
        <v>1985</v>
      </c>
      <c r="B257" s="1166"/>
      <c r="C257" s="1167">
        <v>30.8</v>
      </c>
      <c r="D257" s="1167">
        <v>31.5</v>
      </c>
      <c r="E257" s="1167">
        <v>40.5</v>
      </c>
      <c r="F257" s="1167">
        <v>40</v>
      </c>
      <c r="G257" s="1167">
        <v>44.4</v>
      </c>
      <c r="H257" s="1167">
        <v>44.2</v>
      </c>
      <c r="I257" s="1167">
        <v>45.9</v>
      </c>
      <c r="J257" s="1167">
        <v>47</v>
      </c>
      <c r="K257" s="1167">
        <v>44</v>
      </c>
      <c r="L257" s="1167">
        <v>40.299999999999997</v>
      </c>
      <c r="M257" s="1167">
        <v>34.799999999999997</v>
      </c>
      <c r="N257" s="1167">
        <v>30.2</v>
      </c>
    </row>
    <row r="258" spans="1:14">
      <c r="A258" s="1166">
        <v>1986</v>
      </c>
      <c r="B258" s="1166"/>
      <c r="C258" s="1167">
        <v>27.2</v>
      </c>
      <c r="D258" s="1167">
        <v>29.5</v>
      </c>
      <c r="E258" s="1167">
        <v>38.5</v>
      </c>
      <c r="F258" s="1167">
        <v>41.6</v>
      </c>
      <c r="G258" s="1167">
        <v>46.9</v>
      </c>
      <c r="H258" s="1167">
        <v>43.1</v>
      </c>
      <c r="I258" s="1167">
        <v>46.2</v>
      </c>
      <c r="J258" s="1167">
        <v>46.4</v>
      </c>
      <c r="K258" s="1167">
        <v>43.3</v>
      </c>
      <c r="L258" s="1167">
        <v>42.8</v>
      </c>
      <c r="M258" s="1167">
        <v>36.9</v>
      </c>
      <c r="N258" s="1167">
        <v>29.5</v>
      </c>
    </row>
    <row r="259" spans="1:14">
      <c r="A259" s="1166">
        <v>1987</v>
      </c>
      <c r="B259" s="1166"/>
      <c r="C259" s="1167">
        <v>31</v>
      </c>
      <c r="D259" s="1167">
        <v>34</v>
      </c>
      <c r="E259" s="1167">
        <v>36.6</v>
      </c>
      <c r="F259" s="1167">
        <v>40.700000000000003</v>
      </c>
      <c r="G259" s="1167">
        <v>43.7</v>
      </c>
      <c r="H259" s="1167">
        <v>45.3</v>
      </c>
      <c r="I259" s="1167">
        <v>47.4</v>
      </c>
      <c r="J259" s="1167">
        <v>46.7</v>
      </c>
      <c r="K259" s="1167">
        <v>45.9</v>
      </c>
      <c r="L259" s="1167">
        <v>40.799999999999997</v>
      </c>
      <c r="M259" s="1167">
        <v>36</v>
      </c>
      <c r="N259" s="1167">
        <v>28.7</v>
      </c>
    </row>
    <row r="260" spans="1:14">
      <c r="A260" s="1166">
        <v>1988</v>
      </c>
      <c r="B260" s="1166"/>
      <c r="C260" s="1167">
        <v>29.2</v>
      </c>
      <c r="D260" s="1167">
        <v>31</v>
      </c>
      <c r="E260" s="1167">
        <v>38</v>
      </c>
      <c r="F260" s="1167">
        <v>41</v>
      </c>
      <c r="G260" s="1167">
        <v>41.2</v>
      </c>
      <c r="H260" s="1167">
        <v>46</v>
      </c>
      <c r="I260" s="1167">
        <v>46.8</v>
      </c>
      <c r="J260" s="1167">
        <v>44.5</v>
      </c>
      <c r="K260" s="1167">
        <v>45</v>
      </c>
      <c r="L260" s="1167">
        <v>40.5</v>
      </c>
      <c r="M260" s="1167">
        <v>35.700000000000003</v>
      </c>
      <c r="N260" s="1167">
        <v>30.6</v>
      </c>
    </row>
    <row r="261" spans="1:14">
      <c r="A261" s="1166">
        <v>1989</v>
      </c>
      <c r="B261" s="1166"/>
      <c r="C261" s="1167">
        <v>26.2</v>
      </c>
      <c r="D261" s="1167">
        <v>35.799999999999997</v>
      </c>
      <c r="E261" s="1167">
        <v>36.200000000000003</v>
      </c>
      <c r="F261" s="1167">
        <v>37.1</v>
      </c>
      <c r="G261" s="1167">
        <v>43.1</v>
      </c>
      <c r="H261" s="1167">
        <v>44</v>
      </c>
      <c r="I261" s="1167">
        <v>46.9</v>
      </c>
      <c r="J261" s="1167">
        <v>46.3</v>
      </c>
      <c r="K261" s="1167">
        <v>44</v>
      </c>
      <c r="L261" s="1167">
        <v>40.700000000000003</v>
      </c>
      <c r="M261" s="1167">
        <v>36.700000000000003</v>
      </c>
      <c r="N261" s="1167">
        <v>31.4</v>
      </c>
    </row>
    <row r="262" spans="1:14">
      <c r="A262" s="1166">
        <v>1990</v>
      </c>
      <c r="B262" s="1166"/>
      <c r="C262" s="1167">
        <v>28.5</v>
      </c>
      <c r="D262" s="1167">
        <v>31.5</v>
      </c>
      <c r="E262" s="1167">
        <v>36.200000000000003</v>
      </c>
      <c r="F262" s="1167">
        <v>41.6</v>
      </c>
      <c r="G262" s="1167">
        <v>45.7</v>
      </c>
      <c r="H262" s="1167">
        <v>46.2</v>
      </c>
      <c r="I262" s="1167">
        <v>47</v>
      </c>
      <c r="J262" s="1167">
        <v>45</v>
      </c>
      <c r="K262" s="1167">
        <v>43.3</v>
      </c>
      <c r="L262" s="1167">
        <v>39</v>
      </c>
      <c r="M262" s="1167">
        <v>34.299999999999997</v>
      </c>
      <c r="N262" s="1167">
        <v>30.8</v>
      </c>
    </row>
    <row r="263" spans="1:14">
      <c r="A263" s="1166">
        <v>1991</v>
      </c>
      <c r="B263" s="1166"/>
      <c r="C263" s="1167">
        <v>34.299999999999997</v>
      </c>
      <c r="D263" s="1167">
        <v>33.4</v>
      </c>
      <c r="E263" s="1167">
        <v>38.799999999999997</v>
      </c>
      <c r="F263" s="1167">
        <v>40.1</v>
      </c>
      <c r="G263" s="1167">
        <v>42.6</v>
      </c>
      <c r="H263" s="1167">
        <v>47</v>
      </c>
      <c r="I263" s="1167">
        <v>43.4</v>
      </c>
      <c r="J263" s="1167">
        <v>44.7</v>
      </c>
      <c r="K263" s="1167">
        <v>43.6</v>
      </c>
      <c r="L263" s="1167">
        <v>40.4</v>
      </c>
      <c r="M263" s="1167">
        <v>35.1</v>
      </c>
      <c r="N263" s="1167">
        <v>31.8</v>
      </c>
    </row>
    <row r="264" spans="1:14">
      <c r="A264" s="1166">
        <v>1992</v>
      </c>
      <c r="B264" s="1166"/>
      <c r="C264" s="1167">
        <v>28.2</v>
      </c>
      <c r="D264" s="1167">
        <v>30</v>
      </c>
      <c r="E264" s="1167">
        <v>35.1</v>
      </c>
      <c r="F264" s="1167">
        <v>41.1</v>
      </c>
      <c r="G264" s="1167">
        <v>44.6</v>
      </c>
      <c r="H264" s="1167">
        <v>46</v>
      </c>
      <c r="I264" s="1167">
        <v>45.5</v>
      </c>
      <c r="J264" s="1167">
        <v>45.6</v>
      </c>
      <c r="K264" s="1167">
        <v>43.2</v>
      </c>
      <c r="L264" s="1167">
        <v>39.4</v>
      </c>
      <c r="M264" s="1167">
        <v>34.200000000000003</v>
      </c>
      <c r="N264" s="1167">
        <v>31.5</v>
      </c>
    </row>
    <row r="265" spans="1:14">
      <c r="A265" s="1166">
        <v>1993</v>
      </c>
      <c r="B265" s="1166"/>
      <c r="C265" s="1167">
        <v>31.5</v>
      </c>
      <c r="D265" s="1167">
        <v>34</v>
      </c>
      <c r="E265" s="1167">
        <v>37</v>
      </c>
      <c r="F265" s="1167">
        <v>41.6</v>
      </c>
      <c r="G265" s="1167">
        <v>43.9</v>
      </c>
      <c r="H265" s="1167">
        <v>44.4</v>
      </c>
      <c r="I265" s="1167">
        <v>46.9</v>
      </c>
      <c r="J265" s="1167">
        <v>46.3</v>
      </c>
      <c r="K265" s="1167">
        <v>43</v>
      </c>
      <c r="L265" s="1167">
        <v>39.4</v>
      </c>
      <c r="M265" s="1167">
        <v>36</v>
      </c>
      <c r="N265" s="1167">
        <v>29.5</v>
      </c>
    </row>
    <row r="266" spans="1:14">
      <c r="A266" s="1166">
        <v>1994</v>
      </c>
      <c r="B266" s="1166"/>
      <c r="C266" s="1167">
        <v>31.4</v>
      </c>
      <c r="D266" s="1167">
        <v>32.6</v>
      </c>
      <c r="E266" s="1167">
        <v>35.799999999999997</v>
      </c>
      <c r="F266" s="1167">
        <v>43.1</v>
      </c>
      <c r="G266" s="1167">
        <v>45.7</v>
      </c>
      <c r="H266" s="1167">
        <v>45.1</v>
      </c>
      <c r="I266" s="1167">
        <v>42.8</v>
      </c>
      <c r="J266" s="1167">
        <v>47.3</v>
      </c>
      <c r="K266" s="1167">
        <v>43.5</v>
      </c>
      <c r="L266" s="1167">
        <v>39.200000000000003</v>
      </c>
      <c r="M266" s="1167">
        <v>36.5</v>
      </c>
      <c r="N266" s="1167">
        <v>32.6</v>
      </c>
    </row>
    <row r="267" spans="1:14">
      <c r="A267" s="1166">
        <v>1995</v>
      </c>
      <c r="B267" s="1166"/>
      <c r="C267" s="1167">
        <v>29.4</v>
      </c>
      <c r="D267" s="1167">
        <v>32.6</v>
      </c>
      <c r="E267" s="1167">
        <v>32.200000000000003</v>
      </c>
      <c r="F267" s="1167">
        <v>40.799999999999997</v>
      </c>
      <c r="G267" s="1167">
        <v>43.7</v>
      </c>
      <c r="H267" s="1167">
        <v>47.2</v>
      </c>
      <c r="I267" s="1167">
        <v>43.6</v>
      </c>
      <c r="J267" s="1167">
        <v>47.6</v>
      </c>
      <c r="K267" s="1167">
        <v>44</v>
      </c>
      <c r="L267" s="1167">
        <v>39.9</v>
      </c>
      <c r="M267" s="1167">
        <v>34.299999999999997</v>
      </c>
      <c r="N267" s="1167">
        <v>31.1</v>
      </c>
    </row>
    <row r="268" spans="1:14">
      <c r="A268" s="1166">
        <v>1996</v>
      </c>
      <c r="B268" s="1166"/>
      <c r="C268" s="1167">
        <v>28.6</v>
      </c>
      <c r="D268" s="1167">
        <v>32.799999999999997</v>
      </c>
      <c r="E268" s="1167">
        <v>35.5</v>
      </c>
      <c r="F268" s="1167">
        <v>41.4</v>
      </c>
      <c r="G268" s="1167">
        <v>45.4</v>
      </c>
      <c r="H268" s="1167">
        <v>46</v>
      </c>
      <c r="I268" s="1167">
        <v>47.1</v>
      </c>
      <c r="J268" s="1167">
        <v>47.1</v>
      </c>
      <c r="K268" s="1167">
        <v>42.6</v>
      </c>
      <c r="L268" s="1167">
        <v>40.5</v>
      </c>
      <c r="M268" s="1167">
        <v>33.4</v>
      </c>
      <c r="N268" s="1167">
        <v>29.1</v>
      </c>
    </row>
    <row r="269" spans="1:14">
      <c r="A269" s="1166">
        <v>1997</v>
      </c>
      <c r="B269" s="1166"/>
      <c r="C269" s="1167">
        <v>28.3</v>
      </c>
      <c r="D269" s="1167">
        <v>35.700000000000003</v>
      </c>
      <c r="E269" s="1167">
        <v>35</v>
      </c>
      <c r="F269" s="1167">
        <v>40.1</v>
      </c>
      <c r="G269" s="1167">
        <v>44</v>
      </c>
      <c r="H269" s="1167">
        <v>46.8</v>
      </c>
      <c r="I269" s="1167">
        <v>45.3</v>
      </c>
      <c r="J269" s="1167">
        <v>44.9</v>
      </c>
      <c r="K269" s="1167">
        <v>44.5</v>
      </c>
      <c r="L269" s="1167">
        <v>43.1</v>
      </c>
      <c r="M269" s="1167">
        <v>35.200000000000003</v>
      </c>
      <c r="N269" s="1167">
        <v>30.2</v>
      </c>
    </row>
    <row r="270" spans="1:14">
      <c r="A270" s="1166">
        <v>1998</v>
      </c>
      <c r="B270" s="1166"/>
      <c r="C270" s="1167">
        <v>28.5</v>
      </c>
      <c r="D270" s="1167">
        <v>32.299999999999997</v>
      </c>
      <c r="E270" s="1167">
        <v>43</v>
      </c>
      <c r="F270" s="1167">
        <v>42.9</v>
      </c>
      <c r="G270" s="1167">
        <v>45.9</v>
      </c>
      <c r="H270" s="1167">
        <v>46.9</v>
      </c>
      <c r="I270" s="1167">
        <v>47.8</v>
      </c>
      <c r="J270" s="1167">
        <v>47.8</v>
      </c>
      <c r="K270" s="1167">
        <v>45.7</v>
      </c>
      <c r="L270" s="1167">
        <v>42.2</v>
      </c>
      <c r="M270" s="1167">
        <v>35</v>
      </c>
      <c r="N270" s="1167">
        <v>33.799999999999997</v>
      </c>
    </row>
    <row r="271" spans="1:14">
      <c r="A271" s="1166">
        <v>1999</v>
      </c>
      <c r="B271" s="1166"/>
      <c r="C271" s="1167">
        <v>31</v>
      </c>
      <c r="D271" s="1167">
        <v>35.6</v>
      </c>
      <c r="E271" s="1167">
        <v>40.5</v>
      </c>
      <c r="F271" s="1167">
        <v>44.7</v>
      </c>
      <c r="G271" s="1167">
        <v>46.2</v>
      </c>
      <c r="H271" s="1167">
        <v>48.5</v>
      </c>
      <c r="I271" s="1167">
        <v>48.5</v>
      </c>
      <c r="J271" s="1167">
        <v>49.2</v>
      </c>
      <c r="K271" s="1167">
        <v>47.7</v>
      </c>
      <c r="L271" s="1167">
        <v>41.8</v>
      </c>
      <c r="M271" s="1167">
        <v>37.9</v>
      </c>
      <c r="N271" s="1167">
        <v>30.9</v>
      </c>
    </row>
    <row r="272" spans="1:14">
      <c r="A272" s="1166">
        <v>2000</v>
      </c>
      <c r="B272" s="1166"/>
      <c r="C272" s="1167">
        <v>30.6</v>
      </c>
      <c r="D272" s="1167">
        <v>34.5</v>
      </c>
      <c r="E272" s="1167">
        <v>39.200000000000003</v>
      </c>
      <c r="F272" s="1167">
        <v>44</v>
      </c>
      <c r="G272" s="1167">
        <v>43.2</v>
      </c>
      <c r="H272" s="1167">
        <v>46</v>
      </c>
      <c r="I272" s="1167">
        <v>48.7</v>
      </c>
      <c r="J272" s="1167">
        <v>48.2</v>
      </c>
      <c r="K272" s="1167">
        <v>42.7</v>
      </c>
      <c r="L272" s="1167">
        <v>41.1</v>
      </c>
      <c r="M272" s="1167">
        <v>36.1</v>
      </c>
      <c r="N272" s="1167">
        <v>32.6</v>
      </c>
    </row>
    <row r="273" spans="1:14">
      <c r="A273" s="1166">
        <v>2001</v>
      </c>
      <c r="B273" s="1166"/>
      <c r="C273" s="1167">
        <v>27.6</v>
      </c>
      <c r="D273" s="1167">
        <v>34</v>
      </c>
      <c r="E273" s="1167">
        <v>38.799999999999997</v>
      </c>
      <c r="F273" s="1167">
        <v>41.1</v>
      </c>
      <c r="G273" s="1167">
        <v>46.2</v>
      </c>
      <c r="H273" s="1167">
        <v>46</v>
      </c>
      <c r="I273" s="1167">
        <v>47.8</v>
      </c>
      <c r="J273" s="1167">
        <v>48.3</v>
      </c>
      <c r="K273" s="1167">
        <v>44.7</v>
      </c>
      <c r="L273" s="1167">
        <v>41.7</v>
      </c>
      <c r="M273" s="1167">
        <v>35.700000000000003</v>
      </c>
      <c r="N273" s="1167">
        <v>33.4</v>
      </c>
    </row>
    <row r="274" spans="1:14">
      <c r="A274" s="1166">
        <v>2002</v>
      </c>
      <c r="B274" s="1166"/>
      <c r="C274" s="1167">
        <v>30.4</v>
      </c>
      <c r="D274" s="1167">
        <v>35.9</v>
      </c>
      <c r="E274" s="1167">
        <v>39</v>
      </c>
      <c r="F274" s="1167">
        <v>43.2</v>
      </c>
      <c r="G274" s="1167">
        <v>46.3</v>
      </c>
      <c r="H274" s="1167">
        <v>47.9</v>
      </c>
      <c r="I274" s="1167">
        <v>47.7</v>
      </c>
      <c r="J274" s="1167">
        <v>48.5</v>
      </c>
      <c r="K274" s="1167">
        <v>44</v>
      </c>
      <c r="L274" s="1167">
        <v>42.4</v>
      </c>
      <c r="M274" s="1167">
        <v>34.799999999999997</v>
      </c>
      <c r="N274" s="1167">
        <v>31.8</v>
      </c>
    </row>
    <row r="275" spans="1:14">
      <c r="A275" s="1166">
        <v>2003</v>
      </c>
      <c r="B275" s="1166"/>
      <c r="C275" s="1167">
        <v>31</v>
      </c>
      <c r="D275" s="1167">
        <v>35.700000000000003</v>
      </c>
      <c r="E275" s="1167">
        <v>41.8</v>
      </c>
      <c r="F275" s="1167">
        <v>43.3</v>
      </c>
      <c r="G275" s="1167">
        <v>45.2</v>
      </c>
      <c r="H275" s="1167">
        <v>46.1</v>
      </c>
      <c r="I275" s="1167">
        <v>45.7</v>
      </c>
      <c r="J275" s="1167">
        <v>47.7</v>
      </c>
      <c r="K275" s="1167">
        <v>45.4</v>
      </c>
      <c r="L275" s="1167">
        <v>41.9</v>
      </c>
      <c r="M275" s="1167">
        <v>35.299999999999997</v>
      </c>
      <c r="N275" s="1167">
        <v>32.1</v>
      </c>
    </row>
    <row r="276" spans="1:14">
      <c r="A276" s="1166">
        <v>2004</v>
      </c>
      <c r="B276" s="1166"/>
      <c r="C276" s="1167">
        <v>31.2</v>
      </c>
      <c r="D276" s="1167">
        <v>34.9</v>
      </c>
      <c r="E276" s="1167">
        <v>39.200000000000003</v>
      </c>
      <c r="F276" s="1167">
        <v>42.6</v>
      </c>
      <c r="G276" s="1167">
        <v>46.5</v>
      </c>
      <c r="H276" s="1167">
        <v>46.9</v>
      </c>
      <c r="I276" s="1167">
        <v>47.3</v>
      </c>
      <c r="J276" s="1167">
        <v>46.8</v>
      </c>
      <c r="K276" s="1167">
        <v>44</v>
      </c>
      <c r="L276" s="1167">
        <v>40.5</v>
      </c>
      <c r="M276" s="1167">
        <v>35.700000000000003</v>
      </c>
      <c r="N276" s="1167">
        <v>32</v>
      </c>
    </row>
    <row r="277" spans="1:14">
      <c r="A277" s="1166">
        <v>2005</v>
      </c>
      <c r="B277" s="1166"/>
      <c r="C277" s="1167">
        <v>28.5</v>
      </c>
      <c r="D277" s="1167">
        <v>31.8</v>
      </c>
      <c r="E277" s="1167">
        <v>36.700000000000003</v>
      </c>
      <c r="F277" s="1167">
        <v>42.9</v>
      </c>
      <c r="G277" s="1167">
        <v>45.9</v>
      </c>
      <c r="H277" s="1167">
        <v>45.3</v>
      </c>
      <c r="I277" s="1167">
        <v>46.7</v>
      </c>
      <c r="J277" s="1167">
        <v>47.4</v>
      </c>
      <c r="K277" s="1167">
        <v>44.6</v>
      </c>
      <c r="L277" s="1167">
        <v>42.6</v>
      </c>
      <c r="M277" s="1167">
        <v>36.1</v>
      </c>
      <c r="N277" s="1167">
        <v>29.9</v>
      </c>
    </row>
    <row r="278" spans="1:14">
      <c r="A278" s="1166">
        <v>2006</v>
      </c>
      <c r="B278" s="1166"/>
      <c r="C278" s="1167">
        <v>32.299999999999997</v>
      </c>
      <c r="D278" s="1167">
        <v>34.6</v>
      </c>
      <c r="E278" s="1167">
        <v>36.799999999999997</v>
      </c>
      <c r="F278" s="1167">
        <v>42.3</v>
      </c>
      <c r="G278" s="1167">
        <v>43.4</v>
      </c>
      <c r="H278" s="1167">
        <v>46.3</v>
      </c>
      <c r="I278" s="1167">
        <v>46.3</v>
      </c>
      <c r="J278" s="1167">
        <v>46.9</v>
      </c>
      <c r="K278" s="1167">
        <v>45.1</v>
      </c>
      <c r="L278" s="1167">
        <v>40.1</v>
      </c>
      <c r="M278" s="1167">
        <v>37.200000000000003</v>
      </c>
      <c r="N278" s="1167">
        <v>31.1</v>
      </c>
    </row>
    <row r="279" spans="1:14">
      <c r="A279" s="1166">
        <v>2007</v>
      </c>
      <c r="B279" s="1166"/>
      <c r="C279" s="1167">
        <v>28.6</v>
      </c>
      <c r="D279" s="1167">
        <v>35.1</v>
      </c>
      <c r="E279" s="1167">
        <v>37.299999999999997</v>
      </c>
      <c r="F279" s="1167">
        <v>42.4</v>
      </c>
      <c r="G279" s="1167">
        <v>45.5</v>
      </c>
      <c r="H279" s="1167">
        <v>46.1</v>
      </c>
      <c r="I279" s="1167">
        <v>46.5</v>
      </c>
      <c r="J279" s="1167">
        <v>47.2</v>
      </c>
      <c r="K279" s="1167">
        <v>45.4</v>
      </c>
      <c r="L279" s="1167">
        <v>40.4</v>
      </c>
      <c r="M279" s="1167">
        <v>34.6</v>
      </c>
      <c r="N279" s="1167">
        <v>29.4</v>
      </c>
    </row>
    <row r="280" spans="1:14">
      <c r="A280" s="1166">
        <v>2008</v>
      </c>
      <c r="B280" s="1166"/>
      <c r="C280" s="1167">
        <v>28.8</v>
      </c>
      <c r="D280" s="1167">
        <v>33.5</v>
      </c>
      <c r="E280" s="1167">
        <v>38.299999999999997</v>
      </c>
      <c r="F280" s="1167">
        <v>40.299999999999997</v>
      </c>
      <c r="G280" s="1167">
        <v>44.5</v>
      </c>
      <c r="H280" s="1167">
        <v>48.3</v>
      </c>
      <c r="I280" s="1167">
        <v>48.6</v>
      </c>
      <c r="J280" s="1167">
        <v>46.3</v>
      </c>
      <c r="K280" s="1167">
        <v>43.5</v>
      </c>
      <c r="L280" s="1167">
        <v>40.1</v>
      </c>
      <c r="M280" s="1167">
        <v>36.6</v>
      </c>
      <c r="N280" s="1167">
        <v>28.5</v>
      </c>
    </row>
    <row r="281" spans="1:14">
      <c r="A281" s="1166">
        <v>2009</v>
      </c>
      <c r="B281" s="1166"/>
      <c r="C281" s="1167">
        <v>28.5</v>
      </c>
      <c r="D281" s="1167">
        <v>38.1</v>
      </c>
      <c r="E281" s="1167">
        <v>38.4</v>
      </c>
      <c r="F281" s="1167">
        <v>43.1</v>
      </c>
      <c r="G281" s="1167">
        <v>46.4</v>
      </c>
      <c r="H281" s="1167">
        <v>46.2</v>
      </c>
      <c r="I281" s="1167">
        <v>47.1</v>
      </c>
      <c r="J281" s="1167">
        <v>46.4</v>
      </c>
      <c r="K281" s="1167">
        <v>46</v>
      </c>
      <c r="L281" s="1167">
        <v>40.6</v>
      </c>
      <c r="M281" s="1167">
        <v>37.700000000000003</v>
      </c>
      <c r="N281" s="1167">
        <v>31.4</v>
      </c>
    </row>
    <row r="282" spans="1:14">
      <c r="A282" s="1166">
        <v>2010</v>
      </c>
      <c r="B282" s="1166"/>
      <c r="C282" s="1167">
        <v>30.1</v>
      </c>
      <c r="D282" s="1167">
        <v>34.9</v>
      </c>
      <c r="E282" s="1167">
        <v>41</v>
      </c>
      <c r="F282" s="1167">
        <v>41.8</v>
      </c>
      <c r="G282" s="1167">
        <v>45.9</v>
      </c>
      <c r="H282" s="1167">
        <v>47.2</v>
      </c>
      <c r="I282" s="1167">
        <v>46.9</v>
      </c>
      <c r="J282" s="1167">
        <v>46.6</v>
      </c>
      <c r="K282" s="1167">
        <v>46</v>
      </c>
      <c r="L282" s="1167">
        <v>39.9</v>
      </c>
      <c r="M282" s="1167">
        <v>35.9</v>
      </c>
      <c r="N282" s="1167">
        <v>31.8</v>
      </c>
    </row>
    <row r="283" spans="1:14">
      <c r="A283" s="1124" t="s">
        <v>620</v>
      </c>
      <c r="B283" s="12"/>
      <c r="C283" s="12"/>
      <c r="D283" s="12"/>
      <c r="E283" s="12"/>
      <c r="F283" s="12"/>
      <c r="G283" s="12"/>
      <c r="H283" s="12"/>
      <c r="I283" s="12"/>
      <c r="J283" s="12"/>
      <c r="K283" s="12"/>
      <c r="L283" s="12"/>
      <c r="M283" s="12"/>
    </row>
    <row r="285" spans="1:14" ht="15.75">
      <c r="A285" s="1110"/>
      <c r="B285" s="1111"/>
      <c r="C285" s="1111"/>
      <c r="D285" s="1111"/>
      <c r="E285" s="1111"/>
      <c r="F285" s="1112"/>
      <c r="G285" s="1112"/>
      <c r="H285" s="1112"/>
      <c r="I285" s="1112"/>
      <c r="J285" s="1110"/>
      <c r="K285" s="1113" t="s">
        <v>600</v>
      </c>
      <c r="M285" s="1113" t="s">
        <v>601</v>
      </c>
    </row>
    <row r="286" spans="1:14" ht="18.75">
      <c r="A286" s="1115" t="s">
        <v>602</v>
      </c>
      <c r="B286" s="1115"/>
      <c r="C286" s="1115"/>
      <c r="D286" s="1115"/>
      <c r="E286" s="1115"/>
      <c r="F286" s="1115"/>
      <c r="G286" s="1115"/>
      <c r="H286" s="1115"/>
      <c r="I286" s="1115"/>
      <c r="J286" s="1115"/>
      <c r="K286" s="1113" t="s">
        <v>625</v>
      </c>
      <c r="M286" s="1116" t="s">
        <v>604</v>
      </c>
    </row>
    <row r="287" spans="1:14" ht="18.75">
      <c r="A287" s="946"/>
      <c r="B287" s="946"/>
      <c r="C287" s="1117"/>
      <c r="D287" s="1117"/>
      <c r="E287" s="1117"/>
      <c r="F287" s="1117"/>
      <c r="G287" s="1117"/>
      <c r="H287" s="1117"/>
      <c r="I287" s="1117"/>
      <c r="J287" s="1117"/>
      <c r="K287" s="1116" t="s">
        <v>605</v>
      </c>
      <c r="M287" s="1116" t="s">
        <v>606</v>
      </c>
    </row>
    <row r="288" spans="1:14" ht="15.75">
      <c r="A288" s="1118" t="s">
        <v>635</v>
      </c>
      <c r="B288" s="1118"/>
      <c r="C288" s="1118"/>
      <c r="D288" s="1118"/>
      <c r="E288" s="1118"/>
      <c r="F288" s="1118"/>
      <c r="G288" s="1118"/>
      <c r="H288" s="1118"/>
      <c r="I288" s="1118"/>
      <c r="J288" s="1118"/>
      <c r="K288" s="946"/>
      <c r="L288" s="946"/>
      <c r="M288" s="946"/>
    </row>
    <row r="289" spans="1:14">
      <c r="A289" s="1166" t="s">
        <v>0</v>
      </c>
      <c r="B289" s="1168"/>
      <c r="C289" s="886" t="s">
        <v>608</v>
      </c>
      <c r="D289" s="886" t="s">
        <v>609</v>
      </c>
      <c r="E289" s="886" t="s">
        <v>610</v>
      </c>
      <c r="F289" s="886" t="s">
        <v>611</v>
      </c>
      <c r="G289" s="886" t="s">
        <v>612</v>
      </c>
      <c r="H289" s="886" t="s">
        <v>613</v>
      </c>
      <c r="I289" s="886" t="s">
        <v>614</v>
      </c>
      <c r="J289" s="886" t="s">
        <v>615</v>
      </c>
      <c r="K289" s="886" t="s">
        <v>616</v>
      </c>
      <c r="L289" s="886" t="s">
        <v>617</v>
      </c>
      <c r="M289" s="886" t="s">
        <v>618</v>
      </c>
      <c r="N289" s="886" t="s">
        <v>619</v>
      </c>
    </row>
    <row r="290" spans="1:14">
      <c r="A290" s="1168">
        <v>1971</v>
      </c>
      <c r="B290" s="1168"/>
      <c r="C290" s="1139">
        <v>8.8000000000000007</v>
      </c>
      <c r="D290" s="1139">
        <v>10.7</v>
      </c>
      <c r="E290" s="1139">
        <v>11.2</v>
      </c>
      <c r="F290" s="1139">
        <v>16.399999999999999</v>
      </c>
      <c r="G290" s="1139">
        <v>16</v>
      </c>
      <c r="H290" s="1139">
        <v>22.1</v>
      </c>
      <c r="I290" s="1139">
        <v>23.8</v>
      </c>
      <c r="J290" s="1139">
        <v>26</v>
      </c>
      <c r="K290" s="1139">
        <v>20.399999999999999</v>
      </c>
      <c r="L290" s="1139">
        <v>17.8</v>
      </c>
      <c r="M290" s="1139">
        <v>15.4</v>
      </c>
      <c r="N290" s="1139">
        <v>10.9</v>
      </c>
    </row>
    <row r="291" spans="1:14">
      <c r="A291" s="1168">
        <v>1972</v>
      </c>
      <c r="B291" s="1168"/>
      <c r="C291" s="1139">
        <v>9.4</v>
      </c>
      <c r="D291" s="1139">
        <v>7.5</v>
      </c>
      <c r="E291" s="1139">
        <v>12.6</v>
      </c>
      <c r="F291" s="1139">
        <v>14.5</v>
      </c>
      <c r="G291" s="1139">
        <v>20.2</v>
      </c>
      <c r="H291" s="1139">
        <v>24.9</v>
      </c>
      <c r="I291" s="1139">
        <v>26.7</v>
      </c>
      <c r="J291" s="1139">
        <v>25.6</v>
      </c>
      <c r="K291" s="1139">
        <v>25</v>
      </c>
      <c r="L291" s="1139">
        <v>19.100000000000001</v>
      </c>
      <c r="M291" s="1139">
        <v>14.7</v>
      </c>
      <c r="N291" s="1139">
        <v>10.7</v>
      </c>
    </row>
    <row r="292" spans="1:14">
      <c r="A292" s="1168">
        <v>1973</v>
      </c>
      <c r="B292" s="1168"/>
      <c r="C292" s="1139">
        <v>7.9</v>
      </c>
      <c r="D292" s="1139">
        <v>8.9</v>
      </c>
      <c r="E292" s="1139">
        <v>14.7</v>
      </c>
      <c r="F292" s="1139">
        <v>15.6</v>
      </c>
      <c r="G292" s="1139">
        <v>22.2</v>
      </c>
      <c r="H292" s="1139">
        <v>23.6</v>
      </c>
      <c r="I292" s="1139">
        <v>26.5</v>
      </c>
      <c r="J292" s="1139">
        <v>27.6</v>
      </c>
      <c r="K292" s="1139">
        <v>25</v>
      </c>
      <c r="L292" s="1139">
        <v>18.100000000000001</v>
      </c>
      <c r="M292" s="1139">
        <v>14.7</v>
      </c>
      <c r="N292" s="1139">
        <v>9.6</v>
      </c>
    </row>
    <row r="293" spans="1:14">
      <c r="A293" s="1168">
        <v>1974</v>
      </c>
      <c r="B293" s="1168"/>
      <c r="C293" s="1139">
        <v>9.1999999999999993</v>
      </c>
      <c r="D293" s="1139">
        <v>9.5</v>
      </c>
      <c r="E293" s="1139">
        <v>13.9</v>
      </c>
      <c r="F293" s="1139">
        <v>15.6</v>
      </c>
      <c r="G293" s="1139">
        <v>20.100000000000001</v>
      </c>
      <c r="H293" s="1139">
        <v>23.2</v>
      </c>
      <c r="I293" s="1139">
        <v>22.7</v>
      </c>
      <c r="J293" s="1139">
        <v>26.7</v>
      </c>
      <c r="K293" s="1139">
        <v>23.5</v>
      </c>
      <c r="L293" s="1139">
        <v>17.2</v>
      </c>
      <c r="M293" s="1139">
        <v>13.3</v>
      </c>
      <c r="N293" s="1139">
        <v>12</v>
      </c>
    </row>
    <row r="294" spans="1:14">
      <c r="A294" s="1168">
        <v>1975</v>
      </c>
      <c r="B294" s="1168"/>
      <c r="C294" s="1139">
        <v>10.6</v>
      </c>
      <c r="D294" s="1139">
        <v>10.8</v>
      </c>
      <c r="E294" s="1139">
        <v>10.3</v>
      </c>
      <c r="F294" s="1139">
        <v>13.3</v>
      </c>
      <c r="G294" s="1139">
        <v>22</v>
      </c>
      <c r="H294" s="1139">
        <v>23.3</v>
      </c>
      <c r="I294" s="1139">
        <v>26.1</v>
      </c>
      <c r="J294" s="1139">
        <v>25.6</v>
      </c>
      <c r="K294" s="1139">
        <v>25.3</v>
      </c>
      <c r="L294" s="1139">
        <v>16.7</v>
      </c>
      <c r="M294" s="1139">
        <v>16.899999999999999</v>
      </c>
      <c r="N294" s="1139">
        <v>10</v>
      </c>
    </row>
    <row r="295" spans="1:14">
      <c r="A295" s="1168">
        <v>1976</v>
      </c>
      <c r="B295" s="1168"/>
      <c r="C295" s="1139">
        <v>10.199999999999999</v>
      </c>
      <c r="D295" s="1139">
        <v>11.8</v>
      </c>
      <c r="E295" s="1139">
        <v>14</v>
      </c>
      <c r="F295" s="1139">
        <v>16.600000000000001</v>
      </c>
      <c r="G295" s="1139">
        <v>20.2</v>
      </c>
      <c r="H295" s="1139">
        <v>23.5</v>
      </c>
      <c r="I295" s="1139">
        <v>27</v>
      </c>
      <c r="J295" s="1139">
        <v>27</v>
      </c>
      <c r="K295" s="1139">
        <v>24.2</v>
      </c>
      <c r="L295" s="1139">
        <v>20.8</v>
      </c>
      <c r="M295" s="1139">
        <v>13.1</v>
      </c>
      <c r="N295" s="1139">
        <v>13.6</v>
      </c>
    </row>
    <row r="296" spans="1:14">
      <c r="A296" s="1168">
        <v>1977</v>
      </c>
      <c r="B296" s="1168"/>
      <c r="C296" s="1139">
        <v>10.4</v>
      </c>
      <c r="D296" s="1139">
        <v>12.2</v>
      </c>
      <c r="E296" s="1139">
        <v>15.5</v>
      </c>
      <c r="F296" s="1139">
        <v>16.100000000000001</v>
      </c>
      <c r="G296" s="1139">
        <v>23</v>
      </c>
      <c r="H296" s="1139">
        <v>25.2</v>
      </c>
      <c r="I296" s="1139">
        <v>26.2</v>
      </c>
      <c r="J296" s="1139">
        <v>26.6</v>
      </c>
      <c r="K296" s="1139">
        <v>25.4</v>
      </c>
      <c r="L296" s="1139">
        <v>21.9</v>
      </c>
      <c r="M296" s="1139">
        <v>15.4</v>
      </c>
      <c r="N296" s="1139">
        <v>14.9</v>
      </c>
    </row>
    <row r="297" spans="1:14">
      <c r="A297" s="1168">
        <v>1978</v>
      </c>
      <c r="B297" s="1168"/>
      <c r="C297" s="1139">
        <v>12</v>
      </c>
      <c r="D297" s="1139">
        <v>10.5</v>
      </c>
      <c r="E297" s="1139">
        <v>13.2</v>
      </c>
      <c r="F297" s="1139">
        <v>15.6</v>
      </c>
      <c r="G297" s="1139">
        <v>18.600000000000001</v>
      </c>
      <c r="H297" s="1139">
        <v>24.5</v>
      </c>
      <c r="I297" s="1139">
        <v>26.5</v>
      </c>
      <c r="J297" s="1139">
        <v>26</v>
      </c>
      <c r="K297" s="1139">
        <v>24.7</v>
      </c>
      <c r="L297" s="1139">
        <v>21</v>
      </c>
      <c r="M297" s="1139">
        <v>15.4</v>
      </c>
      <c r="N297" s="1139">
        <v>13.3</v>
      </c>
    </row>
    <row r="298" spans="1:14">
      <c r="A298" s="1168">
        <v>1979</v>
      </c>
      <c r="B298" s="1168"/>
      <c r="C298" s="1139">
        <v>9.1</v>
      </c>
      <c r="D298" s="1139">
        <v>10.8</v>
      </c>
      <c r="E298" s="1139">
        <v>12.8</v>
      </c>
      <c r="F298" s="1139">
        <v>16.399999999999999</v>
      </c>
      <c r="G298" s="1139">
        <v>18</v>
      </c>
      <c r="H298" s="1139">
        <v>25.6</v>
      </c>
      <c r="I298" s="1139">
        <v>24</v>
      </c>
      <c r="J298" s="1139">
        <v>26.5</v>
      </c>
      <c r="K298" s="1139">
        <v>25</v>
      </c>
      <c r="L298" s="1139">
        <v>21.6</v>
      </c>
      <c r="M298" s="1139">
        <v>13</v>
      </c>
      <c r="N298" s="1139">
        <v>12</v>
      </c>
    </row>
    <row r="299" spans="1:14">
      <c r="A299" s="1168">
        <v>1980</v>
      </c>
      <c r="B299" s="1168"/>
      <c r="C299" s="1139">
        <v>9.8000000000000007</v>
      </c>
      <c r="D299" s="1139">
        <v>9.1999999999999993</v>
      </c>
      <c r="E299" s="1139">
        <v>11.3</v>
      </c>
      <c r="F299" s="1139">
        <v>18</v>
      </c>
      <c r="G299" s="1139">
        <v>20.8</v>
      </c>
      <c r="H299" s="1139">
        <v>25</v>
      </c>
      <c r="I299" s="1139">
        <v>26</v>
      </c>
      <c r="J299" s="1139">
        <v>26.4</v>
      </c>
      <c r="K299" s="1139">
        <v>24.5</v>
      </c>
      <c r="L299" s="1139">
        <v>21.6</v>
      </c>
      <c r="M299" s="1139">
        <v>17.399999999999999</v>
      </c>
      <c r="N299" s="1139">
        <v>11.4</v>
      </c>
    </row>
    <row r="300" spans="1:14">
      <c r="A300" s="1168">
        <v>1981</v>
      </c>
      <c r="B300" s="1168"/>
      <c r="C300" s="1139">
        <v>10.5</v>
      </c>
      <c r="D300" s="1139">
        <v>10.3</v>
      </c>
      <c r="E300" s="1139">
        <v>13.7</v>
      </c>
      <c r="F300" s="1139">
        <v>13.6</v>
      </c>
      <c r="G300" s="1139">
        <v>18.600000000000001</v>
      </c>
      <c r="H300" s="1139">
        <v>24.2</v>
      </c>
      <c r="I300" s="1139">
        <v>25.7</v>
      </c>
      <c r="J300" s="1139">
        <v>27.1</v>
      </c>
      <c r="K300" s="1139">
        <v>23.2</v>
      </c>
      <c r="L300" s="1139">
        <v>15.8</v>
      </c>
      <c r="M300" s="1139">
        <v>12.3</v>
      </c>
      <c r="N300" s="1139">
        <v>12.3</v>
      </c>
    </row>
    <row r="301" spans="1:14">
      <c r="A301" s="1124" t="s">
        <v>620</v>
      </c>
      <c r="B301" s="1125"/>
      <c r="C301" s="1125"/>
      <c r="D301" s="1125"/>
      <c r="E301" s="1125"/>
      <c r="F301" s="1125"/>
      <c r="G301" s="1125"/>
      <c r="H301" s="1125"/>
      <c r="I301" s="1125"/>
      <c r="J301" s="1125"/>
      <c r="K301" s="1125"/>
      <c r="L301" s="1125"/>
      <c r="M301" s="1125"/>
    </row>
    <row r="302" spans="1:14" ht="15.75">
      <c r="A302" s="1110"/>
      <c r="B302" s="1111"/>
      <c r="C302" s="1111"/>
      <c r="D302" s="1111"/>
      <c r="E302" s="1111"/>
      <c r="F302" s="1112"/>
      <c r="G302" s="1112"/>
      <c r="H302" s="1112"/>
      <c r="I302" s="1112"/>
      <c r="J302" s="1110"/>
      <c r="K302" s="1116" t="s">
        <v>600</v>
      </c>
      <c r="M302" s="1116" t="s">
        <v>621</v>
      </c>
    </row>
    <row r="303" spans="1:14" ht="18.75">
      <c r="A303" s="1115" t="s">
        <v>144</v>
      </c>
      <c r="B303" s="1115"/>
      <c r="C303" s="1115"/>
      <c r="D303" s="1115"/>
      <c r="E303" s="1115"/>
      <c r="F303" s="1115"/>
      <c r="G303" s="1115"/>
      <c r="H303" s="1115"/>
      <c r="I303" s="1115"/>
      <c r="J303" s="1115"/>
      <c r="K303" s="1116" t="s">
        <v>603</v>
      </c>
      <c r="M303" s="1116" t="s">
        <v>622</v>
      </c>
    </row>
    <row r="304" spans="1:14" ht="18.75">
      <c r="A304" s="946"/>
      <c r="B304" s="946"/>
      <c r="C304" s="1117"/>
      <c r="D304" s="1117"/>
      <c r="E304" s="1117"/>
      <c r="F304" s="1117"/>
      <c r="G304" s="1117"/>
      <c r="H304" s="1117"/>
      <c r="I304" s="1117"/>
      <c r="J304" s="1117"/>
      <c r="K304" s="1116" t="s">
        <v>605</v>
      </c>
      <c r="M304" s="1116" t="s">
        <v>623</v>
      </c>
    </row>
    <row r="305" spans="1:14" ht="15.75">
      <c r="A305" s="1118" t="s">
        <v>636</v>
      </c>
      <c r="B305" s="1118"/>
      <c r="C305" s="1118"/>
      <c r="D305" s="1118"/>
      <c r="E305" s="1118"/>
      <c r="F305" s="1118"/>
      <c r="G305" s="1118"/>
      <c r="H305" s="1118"/>
      <c r="I305" s="1118"/>
      <c r="J305" s="1118"/>
      <c r="K305" s="1125"/>
      <c r="L305" s="1125"/>
      <c r="M305" s="1125"/>
    </row>
    <row r="306" spans="1:14">
      <c r="A306" s="1166" t="s">
        <v>0</v>
      </c>
      <c r="B306" s="1168"/>
      <c r="C306" s="886" t="s">
        <v>608</v>
      </c>
      <c r="D306" s="886" t="s">
        <v>609</v>
      </c>
      <c r="E306" s="886" t="s">
        <v>610</v>
      </c>
      <c r="F306" s="886" t="s">
        <v>611</v>
      </c>
      <c r="G306" s="886" t="s">
        <v>612</v>
      </c>
      <c r="H306" s="886" t="s">
        <v>613</v>
      </c>
      <c r="I306" s="886" t="s">
        <v>614</v>
      </c>
      <c r="J306" s="886" t="s">
        <v>615</v>
      </c>
      <c r="K306" s="886" t="s">
        <v>616</v>
      </c>
      <c r="L306" s="886" t="s">
        <v>617</v>
      </c>
      <c r="M306" s="886" t="s">
        <v>618</v>
      </c>
      <c r="N306" s="886" t="s">
        <v>619</v>
      </c>
    </row>
    <row r="307" spans="1:14">
      <c r="A307" s="1168">
        <v>1982</v>
      </c>
      <c r="B307" s="1168"/>
      <c r="C307" s="1139">
        <v>6.6</v>
      </c>
      <c r="D307" s="1139">
        <v>8</v>
      </c>
      <c r="E307" s="1139">
        <v>9</v>
      </c>
      <c r="F307" s="1139">
        <v>12.9</v>
      </c>
      <c r="G307" s="1139">
        <v>18.8</v>
      </c>
      <c r="H307" s="1139">
        <v>20</v>
      </c>
      <c r="I307" s="1139">
        <v>23.8</v>
      </c>
      <c r="J307" s="1139">
        <v>24.9</v>
      </c>
      <c r="K307" s="1139">
        <v>23.4</v>
      </c>
      <c r="L307" s="1139">
        <v>19.2</v>
      </c>
      <c r="M307" s="1139">
        <v>12</v>
      </c>
      <c r="N307" s="1139">
        <v>9.1</v>
      </c>
    </row>
    <row r="308" spans="1:14">
      <c r="A308" s="1168">
        <v>1983</v>
      </c>
      <c r="B308" s="1168"/>
      <c r="C308" s="1139">
        <v>8.3000000000000007</v>
      </c>
      <c r="D308" s="1139">
        <v>7.6</v>
      </c>
      <c r="E308" s="1139">
        <v>9</v>
      </c>
      <c r="F308" s="1139">
        <v>11.2</v>
      </c>
      <c r="G308" s="1139">
        <v>18.8</v>
      </c>
      <c r="H308" s="1139">
        <v>21.2</v>
      </c>
      <c r="I308" s="1139">
        <v>23.4</v>
      </c>
      <c r="J308" s="1139">
        <v>28</v>
      </c>
      <c r="K308" s="1139">
        <v>22.8</v>
      </c>
      <c r="L308" s="1139">
        <v>16.8</v>
      </c>
      <c r="M308" s="1139">
        <v>14.1</v>
      </c>
      <c r="N308" s="1139">
        <v>7.8</v>
      </c>
    </row>
    <row r="309" spans="1:14">
      <c r="A309" s="1168">
        <v>1984</v>
      </c>
      <c r="B309" s="1168"/>
      <c r="C309" s="1139">
        <v>7.5</v>
      </c>
      <c r="D309" s="1139">
        <v>7.7</v>
      </c>
      <c r="E309" s="1139">
        <v>10.1</v>
      </c>
      <c r="F309" s="1139">
        <v>16.7</v>
      </c>
      <c r="G309" s="1139">
        <v>17.600000000000001</v>
      </c>
      <c r="H309" s="1139">
        <v>20.6</v>
      </c>
      <c r="I309" s="1139">
        <v>23.3</v>
      </c>
      <c r="J309" s="1139">
        <v>23.8</v>
      </c>
      <c r="K309" s="1139">
        <v>20</v>
      </c>
      <c r="L309" s="1139">
        <v>14.6</v>
      </c>
      <c r="M309" s="1139">
        <v>13.9</v>
      </c>
      <c r="N309" s="1139">
        <v>11</v>
      </c>
    </row>
    <row r="310" spans="1:14">
      <c r="A310" s="1168">
        <v>1985</v>
      </c>
      <c r="B310" s="1168"/>
      <c r="C310" s="1139">
        <v>9.9</v>
      </c>
      <c r="D310" s="1139">
        <v>6.4</v>
      </c>
      <c r="E310" s="1139">
        <v>10.5</v>
      </c>
      <c r="F310" s="1139">
        <v>12</v>
      </c>
      <c r="G310" s="1139">
        <v>17.899999999999999</v>
      </c>
      <c r="H310" s="1139">
        <v>21.3</v>
      </c>
      <c r="I310" s="1139">
        <v>23.4</v>
      </c>
      <c r="J310" s="1139">
        <v>25.6</v>
      </c>
      <c r="K310" s="1139">
        <v>21.6</v>
      </c>
      <c r="L310" s="1139">
        <v>18.8</v>
      </c>
      <c r="M310" s="1139">
        <v>15</v>
      </c>
      <c r="N310" s="1139">
        <v>8.8000000000000007</v>
      </c>
    </row>
    <row r="311" spans="1:14">
      <c r="A311" s="1168">
        <v>1986</v>
      </c>
      <c r="B311" s="1168"/>
      <c r="C311" s="1139">
        <v>9.4</v>
      </c>
      <c r="D311" s="1139">
        <v>10.6</v>
      </c>
      <c r="E311" s="1139">
        <v>10.7</v>
      </c>
      <c r="F311" s="1139">
        <v>15.5</v>
      </c>
      <c r="G311" s="1139">
        <v>19.2</v>
      </c>
      <c r="H311" s="1139">
        <v>23.5</v>
      </c>
      <c r="I311" s="1139">
        <v>24.4</v>
      </c>
      <c r="J311" s="1139">
        <v>25.7</v>
      </c>
      <c r="K311" s="1139">
        <v>21.8</v>
      </c>
      <c r="L311" s="1139">
        <v>19.7</v>
      </c>
      <c r="M311" s="1139">
        <v>13.3</v>
      </c>
      <c r="N311" s="1139">
        <v>7.9</v>
      </c>
    </row>
    <row r="312" spans="1:14">
      <c r="A312" s="1168">
        <v>1987</v>
      </c>
      <c r="B312" s="1168"/>
      <c r="C312" s="1139">
        <v>8.4</v>
      </c>
      <c r="D312" s="1139">
        <v>9.5</v>
      </c>
      <c r="E312" s="1139">
        <v>10.6</v>
      </c>
      <c r="F312" s="1139">
        <v>14.2</v>
      </c>
      <c r="G312" s="1139">
        <v>20</v>
      </c>
      <c r="H312" s="1139">
        <v>22.9</v>
      </c>
      <c r="I312" s="1139">
        <v>24</v>
      </c>
      <c r="J312" s="1139">
        <v>25.4</v>
      </c>
      <c r="K312" s="1139">
        <v>20.2</v>
      </c>
      <c r="L312" s="1139">
        <v>15.4</v>
      </c>
      <c r="M312" s="1139">
        <v>12.8</v>
      </c>
      <c r="N312" s="1139">
        <v>8.8000000000000007</v>
      </c>
    </row>
    <row r="313" spans="1:14">
      <c r="A313" s="1168">
        <v>1988</v>
      </c>
      <c r="B313" s="1168"/>
      <c r="C313" s="1139">
        <v>7.3</v>
      </c>
      <c r="D313" s="1139">
        <v>9</v>
      </c>
      <c r="E313" s="1139">
        <v>13.6</v>
      </c>
      <c r="F313" s="1139">
        <v>15.7</v>
      </c>
      <c r="G313" s="1139">
        <v>19.899999999999999</v>
      </c>
      <c r="H313" s="1139">
        <v>22.1</v>
      </c>
      <c r="I313" s="1139">
        <v>24.5</v>
      </c>
      <c r="J313" s="1139">
        <v>25.2</v>
      </c>
      <c r="K313" s="1139">
        <v>23</v>
      </c>
      <c r="L313" s="1139">
        <v>18.600000000000001</v>
      </c>
      <c r="M313" s="1139">
        <v>12.9</v>
      </c>
      <c r="N313" s="1139">
        <v>8</v>
      </c>
    </row>
    <row r="314" spans="1:14">
      <c r="A314" s="1168">
        <v>1989</v>
      </c>
      <c r="B314" s="1168"/>
      <c r="C314" s="1139">
        <v>6.8</v>
      </c>
      <c r="D314" s="1139">
        <v>8.4</v>
      </c>
      <c r="E314" s="1139">
        <v>10.199999999999999</v>
      </c>
      <c r="F314" s="1139">
        <v>14</v>
      </c>
      <c r="G314" s="1139">
        <v>17.399999999999999</v>
      </c>
      <c r="H314" s="1139">
        <v>21.5</v>
      </c>
      <c r="I314" s="1139">
        <v>23.2</v>
      </c>
      <c r="J314" s="1139">
        <v>24.7</v>
      </c>
      <c r="K314" s="1139">
        <v>19.899999999999999</v>
      </c>
      <c r="L314" s="1139">
        <v>17.5</v>
      </c>
      <c r="M314" s="1139">
        <v>14.1</v>
      </c>
      <c r="N314" s="1139">
        <v>10.7</v>
      </c>
    </row>
    <row r="315" spans="1:14">
      <c r="A315" s="1168">
        <v>1990</v>
      </c>
      <c r="B315" s="1168"/>
      <c r="C315" s="1139">
        <v>9</v>
      </c>
      <c r="D315" s="1139">
        <v>11.3</v>
      </c>
      <c r="E315" s="1139">
        <v>10.8</v>
      </c>
      <c r="F315" s="1139">
        <v>14.5</v>
      </c>
      <c r="G315" s="1139">
        <v>19.399999999999999</v>
      </c>
      <c r="H315" s="1139">
        <v>21.5</v>
      </c>
      <c r="I315" s="1139">
        <v>24.4</v>
      </c>
      <c r="J315" s="1139">
        <v>26</v>
      </c>
      <c r="K315" s="1139">
        <v>25</v>
      </c>
      <c r="L315" s="1139">
        <v>18.399999999999999</v>
      </c>
      <c r="M315" s="1139">
        <v>15.4</v>
      </c>
      <c r="N315" s="1139">
        <v>8.8000000000000007</v>
      </c>
    </row>
    <row r="316" spans="1:14">
      <c r="A316" s="1168">
        <v>1991</v>
      </c>
      <c r="B316" s="1168"/>
      <c r="C316" s="1139">
        <v>5.6</v>
      </c>
      <c r="D316" s="1139">
        <v>5.4</v>
      </c>
      <c r="E316" s="1139">
        <v>9.3000000000000007</v>
      </c>
      <c r="F316" s="1139">
        <v>15.4</v>
      </c>
      <c r="G316" s="1139">
        <v>17.7</v>
      </c>
      <c r="H316" s="1139">
        <v>19.8</v>
      </c>
      <c r="I316" s="1139">
        <v>23.7</v>
      </c>
      <c r="J316" s="1139">
        <v>27</v>
      </c>
      <c r="K316" s="1139">
        <v>22.1</v>
      </c>
      <c r="L316" s="1139">
        <v>18.7</v>
      </c>
      <c r="M316" s="1139">
        <v>13.4</v>
      </c>
      <c r="N316" s="1139">
        <v>11</v>
      </c>
    </row>
    <row r="317" spans="1:14">
      <c r="A317" s="1168">
        <v>1992</v>
      </c>
      <c r="B317" s="1168"/>
      <c r="C317" s="1139">
        <v>6</v>
      </c>
      <c r="D317" s="1139">
        <v>8.6</v>
      </c>
      <c r="E317" s="1139">
        <v>8.4</v>
      </c>
      <c r="F317" s="1139">
        <v>13</v>
      </c>
      <c r="G317" s="1139">
        <v>20.100000000000001</v>
      </c>
      <c r="H317" s="1139">
        <v>22.6</v>
      </c>
      <c r="I317" s="1139">
        <v>24.9</v>
      </c>
      <c r="J317" s="1139">
        <v>25.4</v>
      </c>
      <c r="K317" s="1139">
        <v>21.6</v>
      </c>
      <c r="L317" s="1139">
        <v>17.8</v>
      </c>
      <c r="M317" s="1139">
        <v>14.7</v>
      </c>
      <c r="N317" s="1139">
        <v>12.3</v>
      </c>
    </row>
    <row r="318" spans="1:14">
      <c r="A318" s="1168">
        <v>1993</v>
      </c>
      <c r="B318" s="1168"/>
      <c r="C318" s="1139">
        <v>9.5</v>
      </c>
      <c r="D318" s="1139">
        <v>11.4</v>
      </c>
      <c r="E318" s="1139">
        <v>12</v>
      </c>
      <c r="F318" s="1139">
        <v>14</v>
      </c>
      <c r="G318" s="1139">
        <v>17.2</v>
      </c>
      <c r="H318" s="1139">
        <v>22.4</v>
      </c>
      <c r="I318" s="1139">
        <v>25.5</v>
      </c>
      <c r="J318" s="1139">
        <v>24.9</v>
      </c>
      <c r="K318" s="1139">
        <v>23</v>
      </c>
      <c r="L318" s="1139">
        <v>16.899999999999999</v>
      </c>
      <c r="M318" s="1139">
        <v>14.1</v>
      </c>
      <c r="N318" s="1139">
        <v>11.8</v>
      </c>
    </row>
    <row r="319" spans="1:14">
      <c r="A319" s="1168">
        <v>1994</v>
      </c>
      <c r="B319" s="1168"/>
      <c r="C319" s="1139">
        <v>9.1</v>
      </c>
      <c r="D319" s="1139">
        <v>8</v>
      </c>
      <c r="E319" s="1139">
        <v>10.199999999999999</v>
      </c>
      <c r="F319" s="1139">
        <v>15.1</v>
      </c>
      <c r="G319" s="1139">
        <v>19.3</v>
      </c>
      <c r="H319" s="1139">
        <v>21.8</v>
      </c>
      <c r="I319" s="1139">
        <v>22.2</v>
      </c>
      <c r="J319" s="1139">
        <v>26</v>
      </c>
      <c r="K319" s="1139">
        <v>20.399999999999999</v>
      </c>
      <c r="L319" s="1139">
        <v>18.600000000000001</v>
      </c>
      <c r="M319" s="1139">
        <v>16.399999999999999</v>
      </c>
      <c r="N319" s="1139">
        <v>7.5</v>
      </c>
    </row>
    <row r="320" spans="1:14">
      <c r="A320" s="1168">
        <v>1995</v>
      </c>
      <c r="B320" s="1168"/>
      <c r="C320" s="1139">
        <v>9.6</v>
      </c>
      <c r="D320" s="1139">
        <v>9.6999999999999993</v>
      </c>
      <c r="E320" s="1139">
        <v>11.4</v>
      </c>
      <c r="F320" s="1139">
        <v>13.8</v>
      </c>
      <c r="G320" s="1139">
        <v>17.5</v>
      </c>
      <c r="H320" s="1139">
        <v>21.6</v>
      </c>
      <c r="I320" s="1139">
        <v>24</v>
      </c>
      <c r="J320" s="1139">
        <v>26.6</v>
      </c>
      <c r="K320" s="1139">
        <v>23.1</v>
      </c>
      <c r="L320" s="1139">
        <v>17.5</v>
      </c>
      <c r="M320" s="1139">
        <v>13.8</v>
      </c>
      <c r="N320" s="1139">
        <v>13</v>
      </c>
    </row>
    <row r="321" spans="1:14">
      <c r="A321" s="1168">
        <v>1996</v>
      </c>
      <c r="B321" s="1168"/>
      <c r="C321" s="1139">
        <v>10</v>
      </c>
      <c r="D321" s="1139">
        <v>12.2</v>
      </c>
      <c r="E321" s="1139">
        <v>13.6</v>
      </c>
      <c r="F321" s="1139">
        <v>14</v>
      </c>
      <c r="G321" s="1139">
        <v>18.8</v>
      </c>
      <c r="H321" s="1139">
        <v>24.5</v>
      </c>
      <c r="I321" s="1139">
        <v>25.6</v>
      </c>
      <c r="J321" s="1139">
        <v>25.4</v>
      </c>
      <c r="K321" s="1139">
        <v>25.2</v>
      </c>
      <c r="L321" s="1139">
        <v>15</v>
      </c>
      <c r="M321" s="1139">
        <v>13.1</v>
      </c>
      <c r="N321" s="1139">
        <v>9.6999999999999993</v>
      </c>
    </row>
    <row r="322" spans="1:14">
      <c r="A322" s="1168">
        <v>1997</v>
      </c>
      <c r="B322" s="1168"/>
      <c r="C322" s="1139">
        <v>8.8000000000000007</v>
      </c>
      <c r="D322" s="1139">
        <v>11.2</v>
      </c>
      <c r="E322" s="1139">
        <v>11.1</v>
      </c>
      <c r="F322" s="1139">
        <v>14.4</v>
      </c>
      <c r="G322" s="1139">
        <v>17.899999999999999</v>
      </c>
      <c r="H322" s="1139">
        <v>20.5</v>
      </c>
      <c r="I322" s="1139">
        <v>24.5</v>
      </c>
      <c r="J322" s="1139">
        <v>25.8</v>
      </c>
      <c r="K322" s="1139">
        <v>23.9</v>
      </c>
      <c r="L322" s="1139">
        <v>19.5</v>
      </c>
      <c r="M322" s="1139">
        <v>15.6</v>
      </c>
      <c r="N322" s="1139">
        <v>13.2</v>
      </c>
    </row>
    <row r="323" spans="1:14">
      <c r="A323" s="1168">
        <v>1998</v>
      </c>
      <c r="B323" s="1168"/>
      <c r="C323" s="1139">
        <v>9.6</v>
      </c>
      <c r="D323" s="1139">
        <v>10</v>
      </c>
      <c r="E323" s="1139">
        <v>11.5</v>
      </c>
      <c r="F323" s="1139">
        <v>15</v>
      </c>
      <c r="G323" s="1139">
        <v>16.600000000000001</v>
      </c>
      <c r="H323" s="1139">
        <v>24.9</v>
      </c>
      <c r="I323" s="1139">
        <v>26.5</v>
      </c>
      <c r="J323" s="1139">
        <v>26.2</v>
      </c>
      <c r="K323" s="1139">
        <v>24.3</v>
      </c>
      <c r="L323" s="1139">
        <v>19.899999999999999</v>
      </c>
      <c r="M323" s="1139">
        <v>15.6</v>
      </c>
      <c r="N323" s="1139">
        <v>12.1</v>
      </c>
    </row>
    <row r="324" spans="1:14">
      <c r="A324" s="1168">
        <v>1999</v>
      </c>
      <c r="B324" s="1168"/>
      <c r="C324" s="1139">
        <v>9.5</v>
      </c>
      <c r="D324" s="1139">
        <v>12.6</v>
      </c>
      <c r="E324" s="1139">
        <v>11.6</v>
      </c>
      <c r="F324" s="1139">
        <v>16</v>
      </c>
      <c r="G324" s="1139">
        <v>20</v>
      </c>
      <c r="H324" s="1139">
        <v>23.5</v>
      </c>
      <c r="I324" s="1139">
        <v>25.6</v>
      </c>
      <c r="J324" s="1139">
        <v>28.8</v>
      </c>
      <c r="K324" s="1139">
        <v>24.8</v>
      </c>
      <c r="L324" s="1139">
        <v>20.2</v>
      </c>
      <c r="M324" s="1139">
        <v>15.3</v>
      </c>
      <c r="N324" s="1139">
        <v>10.5</v>
      </c>
    </row>
    <row r="325" spans="1:14">
      <c r="A325" s="1168">
        <v>2000</v>
      </c>
      <c r="B325" s="1168"/>
      <c r="C325" s="1139">
        <v>11.1</v>
      </c>
      <c r="D325" s="1139">
        <v>10.3</v>
      </c>
      <c r="E325" s="1139">
        <v>10.8</v>
      </c>
      <c r="F325" s="1139">
        <v>11.3</v>
      </c>
      <c r="G325" s="1139">
        <v>21.3</v>
      </c>
      <c r="H325" s="1139">
        <v>21</v>
      </c>
      <c r="I325" s="1139">
        <v>26.2</v>
      </c>
      <c r="J325" s="1139">
        <v>26.3</v>
      </c>
      <c r="K325" s="1139">
        <v>24.7</v>
      </c>
      <c r="L325" s="1139">
        <v>20.3</v>
      </c>
      <c r="M325" s="1139">
        <v>16</v>
      </c>
      <c r="N325" s="1139">
        <v>10.3</v>
      </c>
    </row>
    <row r="326" spans="1:14">
      <c r="A326" s="1168">
        <v>2001</v>
      </c>
      <c r="B326" s="1168"/>
      <c r="C326" s="1139">
        <v>7.9</v>
      </c>
      <c r="D326" s="1139">
        <v>7</v>
      </c>
      <c r="E326" s="1139">
        <v>12.1</v>
      </c>
      <c r="F326" s="1139">
        <v>16.2</v>
      </c>
      <c r="G326" s="1139">
        <v>19.7</v>
      </c>
      <c r="H326" s="1139">
        <v>22.1</v>
      </c>
      <c r="I326" s="1139">
        <v>25.2</v>
      </c>
      <c r="J326" s="1139">
        <v>25.2</v>
      </c>
      <c r="K326" s="1139">
        <v>24.3</v>
      </c>
      <c r="L326" s="1139">
        <v>18.8</v>
      </c>
      <c r="M326" s="1139">
        <v>14.9</v>
      </c>
      <c r="N326" s="1139">
        <v>15</v>
      </c>
    </row>
    <row r="327" spans="1:14">
      <c r="A327" s="1168">
        <v>2002</v>
      </c>
      <c r="B327" s="1168"/>
      <c r="C327" s="1139">
        <v>9.5</v>
      </c>
      <c r="D327" s="1139">
        <v>8.8000000000000007</v>
      </c>
      <c r="E327" s="1139">
        <v>12.6</v>
      </c>
      <c r="F327" s="1139">
        <v>17</v>
      </c>
      <c r="G327" s="1139">
        <v>19.5</v>
      </c>
      <c r="H327" s="1139">
        <v>24.8</v>
      </c>
      <c r="I327" s="1139">
        <v>26.5</v>
      </c>
      <c r="J327" s="1139">
        <v>26.7</v>
      </c>
      <c r="K327" s="1139">
        <v>23.7</v>
      </c>
      <c r="L327" s="1139">
        <v>18.899999999999999</v>
      </c>
      <c r="M327" s="1139">
        <v>14.5</v>
      </c>
      <c r="N327" s="1139">
        <v>11.5</v>
      </c>
    </row>
    <row r="328" spans="1:14">
      <c r="A328" s="1168">
        <v>2003</v>
      </c>
      <c r="B328" s="1168"/>
      <c r="C328" s="1139">
        <v>9.1</v>
      </c>
      <c r="D328" s="1139">
        <v>10.8</v>
      </c>
      <c r="E328" s="1139">
        <v>11.1</v>
      </c>
      <c r="F328" s="1139">
        <v>17.7</v>
      </c>
      <c r="G328" s="1139">
        <v>20.8</v>
      </c>
      <c r="H328" s="1139">
        <v>22.8</v>
      </c>
      <c r="I328" s="1139">
        <v>27</v>
      </c>
      <c r="J328" s="1139">
        <v>26.3</v>
      </c>
      <c r="K328" s="1139">
        <v>24.6</v>
      </c>
      <c r="L328" s="1139">
        <v>21.1</v>
      </c>
      <c r="M328" s="1139">
        <v>13.1</v>
      </c>
      <c r="N328" s="1139">
        <v>10.7</v>
      </c>
    </row>
    <row r="329" spans="1:14">
      <c r="A329" s="1168">
        <v>2004</v>
      </c>
      <c r="B329" s="1168"/>
      <c r="C329" s="1139">
        <v>10.1</v>
      </c>
      <c r="D329" s="1139">
        <v>12.1</v>
      </c>
      <c r="E329" s="1139">
        <v>13.1</v>
      </c>
      <c r="F329" s="1139">
        <v>19.3</v>
      </c>
      <c r="G329" s="1139">
        <v>20.7</v>
      </c>
      <c r="H329" s="1139">
        <v>21.7</v>
      </c>
      <c r="I329" s="1139">
        <v>25.3</v>
      </c>
      <c r="J329" s="1139">
        <v>27</v>
      </c>
      <c r="K329" s="1139">
        <v>24</v>
      </c>
      <c r="L329" s="1139">
        <v>20.7</v>
      </c>
      <c r="M329" s="1139">
        <v>17.8</v>
      </c>
      <c r="N329" s="1139">
        <v>11</v>
      </c>
    </row>
    <row r="330" spans="1:14">
      <c r="A330" s="1168">
        <v>2005</v>
      </c>
      <c r="B330" s="1168"/>
      <c r="C330" s="1139">
        <v>10.6</v>
      </c>
      <c r="D330" s="1139">
        <v>10.8</v>
      </c>
      <c r="E330" s="1139">
        <v>13.5</v>
      </c>
      <c r="F330" s="1139">
        <v>14.9</v>
      </c>
      <c r="G330" s="1139">
        <v>18.7</v>
      </c>
      <c r="H330" s="1139">
        <v>22.9</v>
      </c>
      <c r="I330" s="1139">
        <v>25.1</v>
      </c>
      <c r="J330" s="1139">
        <v>26.3</v>
      </c>
      <c r="K330" s="1139">
        <v>23.5</v>
      </c>
      <c r="L330" s="1139">
        <v>20.5</v>
      </c>
      <c r="M330" s="1139">
        <v>16.2</v>
      </c>
      <c r="N330" s="1139">
        <v>13.4</v>
      </c>
    </row>
    <row r="331" spans="1:14">
      <c r="A331" s="1168">
        <v>2006</v>
      </c>
      <c r="B331" s="1168"/>
      <c r="C331" s="1139">
        <v>9</v>
      </c>
      <c r="D331" s="1139">
        <v>11.8</v>
      </c>
      <c r="E331" s="1139">
        <v>12.2</v>
      </c>
      <c r="F331" s="1139">
        <v>16.899999999999999</v>
      </c>
      <c r="G331" s="1139">
        <v>22.5</v>
      </c>
      <c r="H331" s="1139">
        <v>23.4</v>
      </c>
      <c r="I331" s="1139">
        <v>26.6</v>
      </c>
      <c r="J331" s="1139">
        <v>27.8</v>
      </c>
      <c r="K331" s="1139">
        <v>23</v>
      </c>
      <c r="L331" s="1139">
        <v>21</v>
      </c>
      <c r="M331" s="1139">
        <v>15.3</v>
      </c>
      <c r="N331" s="1139">
        <v>11.2</v>
      </c>
    </row>
    <row r="332" spans="1:14">
      <c r="A332" s="1168">
        <v>2007</v>
      </c>
      <c r="B332" s="1168"/>
      <c r="C332" s="1139">
        <v>9</v>
      </c>
      <c r="D332" s="1139">
        <v>10.7</v>
      </c>
      <c r="E332" s="1139">
        <v>12.6</v>
      </c>
      <c r="F332" s="1139">
        <v>14.4</v>
      </c>
      <c r="G332" s="1139">
        <v>21.8</v>
      </c>
      <c r="H332" s="1139">
        <v>25.1</v>
      </c>
      <c r="I332" s="1139">
        <v>26.3</v>
      </c>
      <c r="J332" s="1139">
        <v>27.7</v>
      </c>
      <c r="K332" s="1139">
        <v>22</v>
      </c>
      <c r="L332" s="1139">
        <v>16.7</v>
      </c>
      <c r="M332" s="1139">
        <v>15</v>
      </c>
      <c r="N332" s="1139">
        <v>10.9</v>
      </c>
    </row>
    <row r="333" spans="1:14">
      <c r="A333" s="1168">
        <v>2008</v>
      </c>
      <c r="B333" s="1168"/>
      <c r="C333" s="1139">
        <v>7.5</v>
      </c>
      <c r="D333" s="1139">
        <v>6.7</v>
      </c>
      <c r="E333" s="1139">
        <v>11.1</v>
      </c>
      <c r="F333" s="1139">
        <v>17.2</v>
      </c>
      <c r="G333" s="1139">
        <v>22.2</v>
      </c>
      <c r="H333" s="1139">
        <v>24.7</v>
      </c>
      <c r="I333" s="1139">
        <v>26.7</v>
      </c>
      <c r="J333" s="1139">
        <v>27.5</v>
      </c>
      <c r="K333" s="1139">
        <v>24.5</v>
      </c>
      <c r="L333" s="1139">
        <v>20.9</v>
      </c>
      <c r="M333" s="1139">
        <v>14.4</v>
      </c>
      <c r="N333" s="1139">
        <v>9.1999999999999993</v>
      </c>
    </row>
    <row r="334" spans="1:14">
      <c r="A334" s="1168">
        <v>2009</v>
      </c>
      <c r="B334" s="1168"/>
      <c r="C334" s="1139">
        <v>8.8000000000000007</v>
      </c>
      <c r="D334" s="1139">
        <v>12.1</v>
      </c>
      <c r="E334" s="1139">
        <v>13.4</v>
      </c>
      <c r="F334" s="1139">
        <v>16.2</v>
      </c>
      <c r="G334" s="1139">
        <v>20.7</v>
      </c>
      <c r="H334" s="1139">
        <v>24.1</v>
      </c>
      <c r="I334" s="1139">
        <v>27.4</v>
      </c>
      <c r="J334" s="1139">
        <v>28.7</v>
      </c>
      <c r="K334" s="1139">
        <v>25.3</v>
      </c>
      <c r="L334" s="1139">
        <v>21</v>
      </c>
      <c r="M334" s="1139">
        <v>17</v>
      </c>
      <c r="N334" s="1139">
        <v>14.8</v>
      </c>
    </row>
    <row r="335" spans="1:14">
      <c r="A335" s="1168">
        <v>2010</v>
      </c>
      <c r="B335" s="1168"/>
      <c r="C335" s="1139">
        <v>11.3</v>
      </c>
      <c r="D335" s="1139">
        <v>11.1</v>
      </c>
      <c r="E335" s="1139">
        <v>14.8</v>
      </c>
      <c r="F335" s="1139">
        <v>17.600000000000001</v>
      </c>
      <c r="G335" s="1139">
        <v>22</v>
      </c>
      <c r="H335" s="1139">
        <v>26.4</v>
      </c>
      <c r="I335" s="1139">
        <v>27.4</v>
      </c>
      <c r="J335" s="1139">
        <v>28.3</v>
      </c>
      <c r="K335" s="1139">
        <v>24.7</v>
      </c>
      <c r="L335" s="1139">
        <v>21.6</v>
      </c>
      <c r="M335" s="1139">
        <v>15.3</v>
      </c>
      <c r="N335" s="1139">
        <v>7.3</v>
      </c>
    </row>
    <row r="336" spans="1:14">
      <c r="A336" s="1124" t="s">
        <v>620</v>
      </c>
      <c r="B336" s="946"/>
      <c r="C336" s="946"/>
      <c r="D336" s="946"/>
      <c r="E336" s="946"/>
      <c r="F336" s="946"/>
      <c r="G336" s="946"/>
      <c r="H336" s="946"/>
      <c r="I336" s="946"/>
      <c r="J336" s="946"/>
      <c r="K336" s="946"/>
      <c r="L336" s="946"/>
      <c r="M336" s="946"/>
    </row>
    <row r="337" spans="1:14" ht="15.75">
      <c r="A337" s="1110"/>
      <c r="B337" s="1110"/>
      <c r="C337" s="1111"/>
      <c r="D337" s="1111"/>
      <c r="E337" s="1111"/>
      <c r="F337" s="1111"/>
      <c r="G337" s="1129"/>
      <c r="H337" s="1129"/>
      <c r="I337" s="1129"/>
      <c r="J337" s="1129"/>
      <c r="K337" s="1110"/>
      <c r="L337" s="1110"/>
    </row>
    <row r="338" spans="1:14" ht="15.75">
      <c r="A338" s="1110"/>
      <c r="B338" s="1110"/>
      <c r="C338" s="1111"/>
      <c r="D338" s="1111"/>
      <c r="E338" s="1111"/>
      <c r="F338" s="1111"/>
      <c r="G338" s="1129"/>
      <c r="H338" s="1129"/>
      <c r="I338" s="1129"/>
      <c r="J338" s="1129"/>
      <c r="K338" s="1113" t="s">
        <v>600</v>
      </c>
      <c r="M338" s="1113" t="s">
        <v>601</v>
      </c>
    </row>
    <row r="339" spans="1:14" ht="18">
      <c r="A339" s="1165" t="s">
        <v>602</v>
      </c>
      <c r="B339" s="1165"/>
      <c r="C339" s="1165"/>
      <c r="D339" s="1165"/>
      <c r="E339" s="1165"/>
      <c r="F339" s="1165"/>
      <c r="G339" s="1165"/>
      <c r="H339" s="1165"/>
      <c r="I339" s="1165"/>
      <c r="J339" s="1165"/>
      <c r="K339" s="1113" t="s">
        <v>625</v>
      </c>
      <c r="M339" s="1116" t="s">
        <v>604</v>
      </c>
      <c r="N339" s="1165"/>
    </row>
    <row r="340" spans="1:14">
      <c r="A340" s="1129"/>
      <c r="B340" s="1129"/>
      <c r="C340" s="1129"/>
      <c r="D340" s="1129"/>
      <c r="E340" s="1129"/>
      <c r="F340" s="1129"/>
      <c r="G340" s="1129"/>
      <c r="H340" s="1129"/>
      <c r="I340" s="1129"/>
      <c r="J340" s="1129"/>
      <c r="K340" s="1116" t="s">
        <v>605</v>
      </c>
      <c r="M340" s="1116" t="s">
        <v>606</v>
      </c>
      <c r="N340" s="1129"/>
    </row>
    <row r="341" spans="1:14" ht="15.75">
      <c r="A341" s="1136" t="s">
        <v>637</v>
      </c>
      <c r="B341" s="1136"/>
      <c r="C341" s="1136"/>
      <c r="D341" s="1136"/>
      <c r="E341" s="1136"/>
      <c r="F341" s="1136"/>
      <c r="G341" s="1136"/>
      <c r="H341" s="1136"/>
      <c r="I341" s="1136"/>
      <c r="J341" s="1136"/>
      <c r="K341" s="1136"/>
      <c r="L341" s="1136"/>
      <c r="M341" s="1136"/>
      <c r="N341" s="1136"/>
    </row>
    <row r="342" spans="1:14">
      <c r="A342" s="1138" t="s">
        <v>0</v>
      </c>
      <c r="B342" s="1138" t="s">
        <v>629</v>
      </c>
      <c r="C342" s="1138" t="s">
        <v>608</v>
      </c>
      <c r="D342" s="1138" t="s">
        <v>609</v>
      </c>
      <c r="E342" s="1138" t="s">
        <v>610</v>
      </c>
      <c r="F342" s="1138" t="s">
        <v>611</v>
      </c>
      <c r="G342" s="1138" t="s">
        <v>612</v>
      </c>
      <c r="H342" s="1138" t="s">
        <v>613</v>
      </c>
      <c r="I342" s="1138" t="s">
        <v>614</v>
      </c>
      <c r="J342" s="1138" t="s">
        <v>615</v>
      </c>
      <c r="K342" s="1138" t="s">
        <v>616</v>
      </c>
      <c r="L342" s="1138" t="s">
        <v>617</v>
      </c>
      <c r="M342" s="1138" t="s">
        <v>618</v>
      </c>
      <c r="N342" s="1138" t="s">
        <v>619</v>
      </c>
    </row>
    <row r="343" spans="1:14">
      <c r="A343" s="1119">
        <v>1971</v>
      </c>
      <c r="B343" s="1138" t="s">
        <v>638</v>
      </c>
      <c r="C343" s="1167">
        <v>27.7</v>
      </c>
      <c r="D343" s="1167">
        <v>34.4</v>
      </c>
      <c r="E343" s="1167">
        <v>36.700000000000003</v>
      </c>
      <c r="F343" s="1167">
        <v>42.5</v>
      </c>
      <c r="G343" s="1167">
        <v>44</v>
      </c>
      <c r="H343" s="1167">
        <v>44.4</v>
      </c>
      <c r="I343" s="1167">
        <v>47.4</v>
      </c>
      <c r="J343" s="1167">
        <v>41.5</v>
      </c>
      <c r="K343" s="1167">
        <v>43.1</v>
      </c>
      <c r="L343" s="1167">
        <v>36</v>
      </c>
      <c r="M343" s="1167">
        <v>33.299999999999997</v>
      </c>
      <c r="N343" s="1167">
        <v>29</v>
      </c>
    </row>
    <row r="344" spans="1:14">
      <c r="A344" s="1119"/>
      <c r="B344" s="1138" t="s">
        <v>639</v>
      </c>
      <c r="C344" s="1139">
        <v>8.8000000000000007</v>
      </c>
      <c r="D344" s="1139">
        <v>10.7</v>
      </c>
      <c r="E344" s="1139">
        <v>11.2</v>
      </c>
      <c r="F344" s="1139">
        <v>16.399999999999999</v>
      </c>
      <c r="G344" s="1139">
        <v>16</v>
      </c>
      <c r="H344" s="1139">
        <v>22.1</v>
      </c>
      <c r="I344" s="1139">
        <v>23.8</v>
      </c>
      <c r="J344" s="1139">
        <v>26</v>
      </c>
      <c r="K344" s="1139">
        <v>20.399999999999999</v>
      </c>
      <c r="L344" s="1139">
        <v>17.8</v>
      </c>
      <c r="M344" s="1139">
        <v>15.4</v>
      </c>
      <c r="N344" s="1139">
        <v>10.9</v>
      </c>
    </row>
    <row r="345" spans="1:14">
      <c r="A345" s="1119">
        <v>1972</v>
      </c>
      <c r="B345" s="1138" t="s">
        <v>638</v>
      </c>
      <c r="C345" s="1167">
        <v>29.3</v>
      </c>
      <c r="D345" s="1167">
        <v>28.6</v>
      </c>
      <c r="E345" s="1167">
        <v>36</v>
      </c>
      <c r="F345" s="1167">
        <v>35.5</v>
      </c>
      <c r="G345" s="1167">
        <v>44.2</v>
      </c>
      <c r="H345" s="1167">
        <v>45.2</v>
      </c>
      <c r="I345" s="1167">
        <v>45.5</v>
      </c>
      <c r="J345" s="1167">
        <v>44.8</v>
      </c>
      <c r="K345" s="1167">
        <v>43.4</v>
      </c>
      <c r="L345" s="1167">
        <v>38.9</v>
      </c>
      <c r="M345" s="1167">
        <v>35.6</v>
      </c>
      <c r="N345" s="1167">
        <v>28.8</v>
      </c>
    </row>
    <row r="346" spans="1:14">
      <c r="A346" s="1119"/>
      <c r="B346" s="1138" t="s">
        <v>639</v>
      </c>
      <c r="C346" s="1139">
        <v>9.4</v>
      </c>
      <c r="D346" s="1139">
        <v>7.5</v>
      </c>
      <c r="E346" s="1139">
        <v>12.6</v>
      </c>
      <c r="F346" s="1139">
        <v>14.5</v>
      </c>
      <c r="G346" s="1139">
        <v>20.2</v>
      </c>
      <c r="H346" s="1139">
        <v>24.9</v>
      </c>
      <c r="I346" s="1139">
        <v>26.7</v>
      </c>
      <c r="J346" s="1139">
        <v>25.6</v>
      </c>
      <c r="K346" s="1139">
        <v>25</v>
      </c>
      <c r="L346" s="1139">
        <v>19.100000000000001</v>
      </c>
      <c r="M346" s="1139">
        <v>14.7</v>
      </c>
      <c r="N346" s="1139">
        <v>10.7</v>
      </c>
    </row>
    <row r="347" spans="1:14">
      <c r="A347" s="1119">
        <v>1973</v>
      </c>
      <c r="B347" s="1138" t="s">
        <v>638</v>
      </c>
      <c r="C347" s="1167">
        <v>28.7</v>
      </c>
      <c r="D347" s="1167">
        <v>33.5</v>
      </c>
      <c r="E347" s="1167">
        <v>38.5</v>
      </c>
      <c r="F347" s="1167">
        <v>44.5</v>
      </c>
      <c r="G347" s="1167">
        <v>43.5</v>
      </c>
      <c r="H347" s="1167">
        <v>45</v>
      </c>
      <c r="I347" s="1167">
        <v>45.1</v>
      </c>
      <c r="J347" s="1167">
        <v>46.1</v>
      </c>
      <c r="K347" s="1167">
        <v>43.8</v>
      </c>
      <c r="L347" s="1167">
        <v>40.799999999999997</v>
      </c>
      <c r="M347" s="1167">
        <v>32.5</v>
      </c>
      <c r="N347" s="1167">
        <v>27.3</v>
      </c>
    </row>
    <row r="348" spans="1:14">
      <c r="A348" s="1119"/>
      <c r="B348" s="1138" t="s">
        <v>639</v>
      </c>
      <c r="C348" s="1139">
        <v>7.9</v>
      </c>
      <c r="D348" s="1139">
        <v>8.9</v>
      </c>
      <c r="E348" s="1139">
        <v>14.7</v>
      </c>
      <c r="F348" s="1139">
        <v>15.6</v>
      </c>
      <c r="G348" s="1139">
        <v>22.2</v>
      </c>
      <c r="H348" s="1139">
        <v>23.6</v>
      </c>
      <c r="I348" s="1139">
        <v>26.5</v>
      </c>
      <c r="J348" s="1139">
        <v>27.6</v>
      </c>
      <c r="K348" s="1139">
        <v>25</v>
      </c>
      <c r="L348" s="1139">
        <v>18.100000000000001</v>
      </c>
      <c r="M348" s="1139">
        <v>14.7</v>
      </c>
      <c r="N348" s="1139">
        <v>9.6</v>
      </c>
    </row>
    <row r="349" spans="1:14">
      <c r="A349" s="1119">
        <v>1974</v>
      </c>
      <c r="B349" s="1138" t="s">
        <v>638</v>
      </c>
      <c r="C349" s="1167">
        <v>29</v>
      </c>
      <c r="D349" s="1167">
        <v>33.6</v>
      </c>
      <c r="E349" s="1167">
        <v>37.799999999999997</v>
      </c>
      <c r="F349" s="1167">
        <v>42</v>
      </c>
      <c r="G349" s="1167">
        <v>42.7</v>
      </c>
      <c r="H349" s="1167">
        <v>47.3</v>
      </c>
      <c r="I349" s="1167">
        <v>45.8</v>
      </c>
      <c r="J349" s="1167">
        <v>46</v>
      </c>
      <c r="K349" s="1167">
        <v>42.5</v>
      </c>
      <c r="L349" s="1167">
        <v>40.5</v>
      </c>
      <c r="M349" s="1167">
        <v>35</v>
      </c>
      <c r="N349" s="1167">
        <v>29.6</v>
      </c>
    </row>
    <row r="350" spans="1:14">
      <c r="A350" s="1119"/>
      <c r="B350" s="1138" t="s">
        <v>639</v>
      </c>
      <c r="C350" s="1139">
        <v>9.1999999999999993</v>
      </c>
      <c r="D350" s="1139">
        <v>9.5</v>
      </c>
      <c r="E350" s="1139">
        <v>13.9</v>
      </c>
      <c r="F350" s="1139">
        <v>15.6</v>
      </c>
      <c r="G350" s="1139">
        <v>20.100000000000001</v>
      </c>
      <c r="H350" s="1139">
        <v>23.2</v>
      </c>
      <c r="I350" s="1139">
        <v>22.7</v>
      </c>
      <c r="J350" s="1139">
        <v>26.7</v>
      </c>
      <c r="K350" s="1139">
        <v>23.5</v>
      </c>
      <c r="L350" s="1139">
        <v>17.2</v>
      </c>
      <c r="M350" s="1139">
        <v>13.3</v>
      </c>
      <c r="N350" s="1139">
        <v>12</v>
      </c>
    </row>
    <row r="351" spans="1:14">
      <c r="A351" s="1119">
        <v>1975</v>
      </c>
      <c r="B351" s="1138" t="s">
        <v>638</v>
      </c>
      <c r="C351" s="1167">
        <v>30</v>
      </c>
      <c r="D351" s="1167">
        <v>32</v>
      </c>
      <c r="E351" s="1167">
        <v>36.1</v>
      </c>
      <c r="F351" s="1167">
        <v>38.5</v>
      </c>
      <c r="G351" s="1167">
        <v>44</v>
      </c>
      <c r="H351" s="1167">
        <v>44.8</v>
      </c>
      <c r="I351" s="1167">
        <v>45.8</v>
      </c>
      <c r="J351" s="1167">
        <v>45</v>
      </c>
      <c r="K351" s="1167">
        <v>43.4</v>
      </c>
      <c r="L351" s="1167">
        <v>40.4</v>
      </c>
      <c r="M351" s="1167">
        <v>33.6</v>
      </c>
      <c r="N351" s="1167">
        <v>30.1</v>
      </c>
    </row>
    <row r="352" spans="1:14">
      <c r="A352" s="1119"/>
      <c r="B352" s="1138" t="s">
        <v>639</v>
      </c>
      <c r="C352" s="1139">
        <v>10.6</v>
      </c>
      <c r="D352" s="1139">
        <v>10.8</v>
      </c>
      <c r="E352" s="1139">
        <v>10.3</v>
      </c>
      <c r="F352" s="1139">
        <v>13.3</v>
      </c>
      <c r="G352" s="1139">
        <v>22</v>
      </c>
      <c r="H352" s="1139">
        <v>23.3</v>
      </c>
      <c r="I352" s="1139">
        <v>26.1</v>
      </c>
      <c r="J352" s="1139">
        <v>25.6</v>
      </c>
      <c r="K352" s="1139">
        <v>25.3</v>
      </c>
      <c r="L352" s="1139">
        <v>16.7</v>
      </c>
      <c r="M352" s="1139">
        <v>16.899999999999999</v>
      </c>
      <c r="N352" s="1139">
        <v>10</v>
      </c>
    </row>
    <row r="353" spans="1:14">
      <c r="A353" s="1119">
        <v>1976</v>
      </c>
      <c r="B353" s="1138" t="s">
        <v>638</v>
      </c>
      <c r="C353" s="1167">
        <v>29.2</v>
      </c>
      <c r="D353" s="1167">
        <v>30.7</v>
      </c>
      <c r="E353" s="1167">
        <v>34.299999999999997</v>
      </c>
      <c r="F353" s="1167">
        <v>40.299999999999997</v>
      </c>
      <c r="G353" s="1167">
        <v>43</v>
      </c>
      <c r="H353" s="1167">
        <v>43.5</v>
      </c>
      <c r="I353" s="1167">
        <v>44.2</v>
      </c>
      <c r="J353" s="1167">
        <v>45.2</v>
      </c>
      <c r="K353" s="1167">
        <v>42.9</v>
      </c>
      <c r="L353" s="1167">
        <v>38.9</v>
      </c>
      <c r="M353" s="1167">
        <v>33.299999999999997</v>
      </c>
      <c r="N353" s="1167">
        <v>29.4</v>
      </c>
    </row>
    <row r="354" spans="1:14">
      <c r="A354" s="1119"/>
      <c r="B354" s="1138" t="s">
        <v>639</v>
      </c>
      <c r="C354" s="1139">
        <v>10.199999999999999</v>
      </c>
      <c r="D354" s="1139">
        <v>11.8</v>
      </c>
      <c r="E354" s="1139">
        <v>14</v>
      </c>
      <c r="F354" s="1139">
        <v>16.600000000000001</v>
      </c>
      <c r="G354" s="1139">
        <v>20.2</v>
      </c>
      <c r="H354" s="1139">
        <v>23.5</v>
      </c>
      <c r="I354" s="1139">
        <v>27</v>
      </c>
      <c r="J354" s="1139">
        <v>27</v>
      </c>
      <c r="K354" s="1139">
        <v>24.2</v>
      </c>
      <c r="L354" s="1139">
        <v>20.8</v>
      </c>
      <c r="M354" s="1139">
        <v>13.1</v>
      </c>
      <c r="N354" s="1139">
        <v>13.6</v>
      </c>
    </row>
    <row r="355" spans="1:14">
      <c r="A355" s="1119">
        <v>1977</v>
      </c>
      <c r="B355" s="1138" t="s">
        <v>638</v>
      </c>
      <c r="C355" s="1167">
        <v>29</v>
      </c>
      <c r="D355" s="1167">
        <v>32.1</v>
      </c>
      <c r="E355" s="1167">
        <v>38.9</v>
      </c>
      <c r="F355" s="1167">
        <v>40.5</v>
      </c>
      <c r="G355" s="1167">
        <v>42.1</v>
      </c>
      <c r="H355" s="1167">
        <v>44.2</v>
      </c>
      <c r="I355" s="1167">
        <v>44.9</v>
      </c>
      <c r="J355" s="1167">
        <v>46.1</v>
      </c>
      <c r="K355" s="1167">
        <v>42.6</v>
      </c>
      <c r="L355" s="1167">
        <v>38.299999999999997</v>
      </c>
      <c r="M355" s="1167">
        <v>34.700000000000003</v>
      </c>
      <c r="N355" s="1167">
        <v>30.6</v>
      </c>
    </row>
    <row r="356" spans="1:14">
      <c r="A356" s="1119"/>
      <c r="B356" s="1138" t="s">
        <v>639</v>
      </c>
      <c r="C356" s="1139">
        <v>10.4</v>
      </c>
      <c r="D356" s="1139">
        <v>12.2</v>
      </c>
      <c r="E356" s="1139">
        <v>15.5</v>
      </c>
      <c r="F356" s="1139">
        <v>16.100000000000001</v>
      </c>
      <c r="G356" s="1139">
        <v>23</v>
      </c>
      <c r="H356" s="1139">
        <v>25.2</v>
      </c>
      <c r="I356" s="1139">
        <v>26.2</v>
      </c>
      <c r="J356" s="1139">
        <v>26.6</v>
      </c>
      <c r="K356" s="1139">
        <v>25.4</v>
      </c>
      <c r="L356" s="1139">
        <v>21.9</v>
      </c>
      <c r="M356" s="1139">
        <v>15.4</v>
      </c>
      <c r="N356" s="1139">
        <v>14.9</v>
      </c>
    </row>
    <row r="357" spans="1:14">
      <c r="A357" s="1119">
        <v>1978</v>
      </c>
      <c r="B357" s="1138" t="s">
        <v>638</v>
      </c>
      <c r="C357" s="1167">
        <v>30.1</v>
      </c>
      <c r="D357" s="1167">
        <v>32.700000000000003</v>
      </c>
      <c r="E357" s="1167">
        <v>39.799999999999997</v>
      </c>
      <c r="F357" s="1167">
        <v>41.7</v>
      </c>
      <c r="G357" s="1167">
        <v>42.2</v>
      </c>
      <c r="H357" s="1167">
        <v>44.6</v>
      </c>
      <c r="I357" s="1167">
        <v>44.8</v>
      </c>
      <c r="J357" s="1167">
        <v>45.5</v>
      </c>
      <c r="K357" s="1167">
        <v>43</v>
      </c>
      <c r="L357" s="1167">
        <v>39.6</v>
      </c>
      <c r="M357" s="1167">
        <v>36.700000000000003</v>
      </c>
      <c r="N357" s="1167">
        <v>31.3</v>
      </c>
    </row>
    <row r="358" spans="1:14">
      <c r="A358" s="1119"/>
      <c r="B358" s="1138" t="s">
        <v>639</v>
      </c>
      <c r="C358" s="1139">
        <v>12</v>
      </c>
      <c r="D358" s="1139">
        <v>10.5</v>
      </c>
      <c r="E358" s="1139">
        <v>13.2</v>
      </c>
      <c r="F358" s="1139">
        <v>15.6</v>
      </c>
      <c r="G358" s="1139">
        <v>18.600000000000001</v>
      </c>
      <c r="H358" s="1139">
        <v>24.5</v>
      </c>
      <c r="I358" s="1139">
        <v>26.5</v>
      </c>
      <c r="J358" s="1139">
        <v>26</v>
      </c>
      <c r="K358" s="1139">
        <v>24.7</v>
      </c>
      <c r="L358" s="1139">
        <v>21</v>
      </c>
      <c r="M358" s="1139">
        <v>15.4</v>
      </c>
      <c r="N358" s="1139">
        <v>13.3</v>
      </c>
    </row>
    <row r="359" spans="1:14">
      <c r="A359" s="1119">
        <v>1979</v>
      </c>
      <c r="B359" s="1138" t="s">
        <v>638</v>
      </c>
      <c r="C359" s="1167">
        <v>28.5</v>
      </c>
      <c r="D359" s="1167">
        <v>32.700000000000003</v>
      </c>
      <c r="E359" s="1167">
        <v>37.700000000000003</v>
      </c>
      <c r="F359" s="1167">
        <v>41.4</v>
      </c>
      <c r="G359" s="1167">
        <v>44</v>
      </c>
      <c r="H359" s="1167">
        <v>45.6</v>
      </c>
      <c r="I359" s="1167">
        <v>48</v>
      </c>
      <c r="J359" s="1167">
        <v>45.9</v>
      </c>
      <c r="K359" s="1167">
        <v>43.3</v>
      </c>
      <c r="L359" s="1167">
        <v>39.5</v>
      </c>
      <c r="M359" s="1167">
        <v>34.4</v>
      </c>
      <c r="N359" s="1167">
        <v>30.7</v>
      </c>
    </row>
    <row r="360" spans="1:14">
      <c r="A360" s="1119"/>
      <c r="B360" s="1138" t="s">
        <v>639</v>
      </c>
      <c r="C360" s="1139">
        <v>9.1</v>
      </c>
      <c r="D360" s="1139">
        <v>10.8</v>
      </c>
      <c r="E360" s="1139">
        <v>12.8</v>
      </c>
      <c r="F360" s="1139">
        <v>16.399999999999999</v>
      </c>
      <c r="G360" s="1139">
        <v>18</v>
      </c>
      <c r="H360" s="1139">
        <v>25.6</v>
      </c>
      <c r="I360" s="1139">
        <v>24</v>
      </c>
      <c r="J360" s="1139">
        <v>26.5</v>
      </c>
      <c r="K360" s="1139">
        <v>25</v>
      </c>
      <c r="L360" s="1139">
        <v>21.6</v>
      </c>
      <c r="M360" s="1139">
        <v>13</v>
      </c>
      <c r="N360" s="1139">
        <v>12</v>
      </c>
    </row>
    <row r="361" spans="1:14">
      <c r="A361" s="1119">
        <v>1980</v>
      </c>
      <c r="B361" s="1138" t="s">
        <v>638</v>
      </c>
      <c r="C361" s="1167">
        <v>29.5</v>
      </c>
      <c r="D361" s="1167">
        <v>33.6</v>
      </c>
      <c r="E361" s="1167">
        <v>38.6</v>
      </c>
      <c r="F361" s="1167">
        <v>42.2</v>
      </c>
      <c r="G361" s="1167">
        <v>42.7</v>
      </c>
      <c r="H361" s="1167">
        <v>43</v>
      </c>
      <c r="I361" s="1167">
        <v>46.9</v>
      </c>
      <c r="J361" s="1167">
        <v>44.8</v>
      </c>
      <c r="K361" s="1167">
        <v>43.2</v>
      </c>
      <c r="L361" s="1167">
        <v>41.2</v>
      </c>
      <c r="M361" s="1167">
        <v>34</v>
      </c>
      <c r="N361" s="1167">
        <v>30.3</v>
      </c>
    </row>
    <row r="362" spans="1:14">
      <c r="A362" s="1119"/>
      <c r="B362" s="1138" t="s">
        <v>639</v>
      </c>
      <c r="C362" s="1139">
        <v>9.8000000000000007</v>
      </c>
      <c r="D362" s="1139">
        <v>9.1999999999999993</v>
      </c>
      <c r="E362" s="1139">
        <v>11.3</v>
      </c>
      <c r="F362" s="1139">
        <v>18</v>
      </c>
      <c r="G362" s="1139">
        <v>20.8</v>
      </c>
      <c r="H362" s="1139">
        <v>25</v>
      </c>
      <c r="I362" s="1139">
        <v>26</v>
      </c>
      <c r="J362" s="1139">
        <v>26.4</v>
      </c>
      <c r="K362" s="1139">
        <v>24.5</v>
      </c>
      <c r="L362" s="1139">
        <v>21.6</v>
      </c>
      <c r="M362" s="1139">
        <v>17.399999999999999</v>
      </c>
      <c r="N362" s="1139">
        <v>11.4</v>
      </c>
    </row>
    <row r="363" spans="1:14">
      <c r="A363" s="1119">
        <v>1981</v>
      </c>
      <c r="B363" s="1138" t="s">
        <v>638</v>
      </c>
      <c r="C363" s="1167">
        <v>31.7</v>
      </c>
      <c r="D363" s="1167">
        <v>33.799999999999997</v>
      </c>
      <c r="E363" s="1167">
        <v>37.6</v>
      </c>
      <c r="F363" s="1167">
        <v>42.7</v>
      </c>
      <c r="G363" s="1167">
        <v>43.2</v>
      </c>
      <c r="H363" s="1167">
        <v>44.6</v>
      </c>
      <c r="I363" s="1167">
        <v>45.7</v>
      </c>
      <c r="J363" s="1167">
        <v>44.6</v>
      </c>
      <c r="K363" s="1167">
        <v>42.6</v>
      </c>
      <c r="L363" s="1167">
        <v>38.9</v>
      </c>
      <c r="M363" s="1167">
        <v>33.700000000000003</v>
      </c>
      <c r="N363" s="1167">
        <v>28.9</v>
      </c>
    </row>
    <row r="364" spans="1:14">
      <c r="A364" s="1119"/>
      <c r="B364" s="1138" t="s">
        <v>639</v>
      </c>
      <c r="C364" s="1139">
        <v>10.5</v>
      </c>
      <c r="D364" s="1139">
        <v>10.3</v>
      </c>
      <c r="E364" s="1139">
        <v>13.7</v>
      </c>
      <c r="F364" s="1139">
        <v>13.6</v>
      </c>
      <c r="G364" s="1139">
        <v>18.600000000000001</v>
      </c>
      <c r="H364" s="1139">
        <v>24.2</v>
      </c>
      <c r="I364" s="1139">
        <v>25.7</v>
      </c>
      <c r="J364" s="1139">
        <v>27.1</v>
      </c>
      <c r="K364" s="1139">
        <v>23.2</v>
      </c>
      <c r="L364" s="1139">
        <v>15.8</v>
      </c>
      <c r="M364" s="1139">
        <v>12.3</v>
      </c>
      <c r="N364" s="1139">
        <v>12.3</v>
      </c>
    </row>
    <row r="365" spans="1:14">
      <c r="A365" s="1124" t="s">
        <v>620</v>
      </c>
      <c r="B365" s="1124"/>
      <c r="C365" s="1133"/>
      <c r="D365" s="1133"/>
      <c r="E365" s="1133"/>
      <c r="F365" s="1133"/>
      <c r="G365" s="1133"/>
      <c r="H365" s="1133"/>
      <c r="I365" s="1133"/>
      <c r="J365" s="1133"/>
      <c r="K365" s="1133"/>
      <c r="L365" s="1133"/>
      <c r="M365" s="1133"/>
      <c r="N365" s="1133"/>
    </row>
    <row r="366" spans="1:14" ht="15.75">
      <c r="A366" s="1110"/>
      <c r="B366" s="1110"/>
      <c r="C366" s="1111"/>
      <c r="D366" s="1111"/>
      <c r="E366" s="1111"/>
      <c r="F366" s="1111"/>
      <c r="G366" s="1129"/>
      <c r="H366" s="1129"/>
      <c r="I366" s="1129"/>
      <c r="J366" s="1129"/>
      <c r="K366" s="1116" t="s">
        <v>600</v>
      </c>
      <c r="M366" s="1116" t="s">
        <v>621</v>
      </c>
    </row>
    <row r="367" spans="1:14" ht="18">
      <c r="A367" s="1165" t="s">
        <v>144</v>
      </c>
      <c r="B367" s="1165"/>
      <c r="C367" s="1165"/>
      <c r="D367" s="1165"/>
      <c r="E367" s="1165"/>
      <c r="F367" s="1165"/>
      <c r="G367" s="1165"/>
      <c r="H367" s="1165"/>
      <c r="I367" s="1165"/>
      <c r="J367" s="1165"/>
      <c r="K367" s="1116" t="s">
        <v>603</v>
      </c>
      <c r="M367" s="1116" t="s">
        <v>622</v>
      </c>
    </row>
    <row r="368" spans="1:14" ht="18.75">
      <c r="A368" s="12"/>
      <c r="B368" s="12"/>
      <c r="C368" s="1117"/>
      <c r="D368" s="1117"/>
      <c r="E368" s="1117"/>
      <c r="F368" s="1117"/>
      <c r="G368" s="1117"/>
      <c r="H368" s="1117"/>
      <c r="I368" s="1117"/>
      <c r="J368" s="1117"/>
      <c r="K368" s="1116" t="s">
        <v>605</v>
      </c>
      <c r="M368" s="1116" t="s">
        <v>623</v>
      </c>
    </row>
    <row r="369" spans="1:14" ht="15.75">
      <c r="A369" s="1169" t="s">
        <v>640</v>
      </c>
      <c r="B369" s="1169"/>
      <c r="C369" s="1169"/>
      <c r="D369" s="1169"/>
      <c r="E369" s="1169"/>
      <c r="F369" s="1169"/>
      <c r="G369" s="1169"/>
      <c r="H369" s="1169"/>
      <c r="I369" s="1169"/>
      <c r="J369" s="1169"/>
      <c r="K369" s="1169"/>
      <c r="L369" s="1169"/>
      <c r="M369" s="1169"/>
      <c r="N369" s="1169"/>
    </row>
    <row r="370" spans="1:14">
      <c r="A370" s="1138" t="s">
        <v>0</v>
      </c>
      <c r="B370" s="1138" t="s">
        <v>629</v>
      </c>
      <c r="C370" s="1138" t="s">
        <v>608</v>
      </c>
      <c r="D370" s="1138" t="s">
        <v>609</v>
      </c>
      <c r="E370" s="1138" t="s">
        <v>610</v>
      </c>
      <c r="F370" s="1138" t="s">
        <v>611</v>
      </c>
      <c r="G370" s="1138" t="s">
        <v>612</v>
      </c>
      <c r="H370" s="1138" t="s">
        <v>613</v>
      </c>
      <c r="I370" s="1138" t="s">
        <v>614</v>
      </c>
      <c r="J370" s="1138" t="s">
        <v>615</v>
      </c>
      <c r="K370" s="1138" t="s">
        <v>616</v>
      </c>
      <c r="L370" s="1138" t="s">
        <v>617</v>
      </c>
      <c r="M370" s="1138" t="s">
        <v>618</v>
      </c>
      <c r="N370" s="1138" t="s">
        <v>619</v>
      </c>
    </row>
    <row r="371" spans="1:14">
      <c r="A371" s="1119">
        <v>1982</v>
      </c>
      <c r="B371" s="1138" t="s">
        <v>638</v>
      </c>
      <c r="C371" s="1167">
        <v>30.3</v>
      </c>
      <c r="D371" s="1167">
        <v>30.1</v>
      </c>
      <c r="E371" s="1167">
        <v>35.4</v>
      </c>
      <c r="F371" s="1167">
        <v>39.1</v>
      </c>
      <c r="G371" s="1167">
        <v>43.3</v>
      </c>
      <c r="H371" s="1167">
        <v>47.2</v>
      </c>
      <c r="I371" s="1167">
        <v>46.6</v>
      </c>
      <c r="J371" s="1167">
        <v>43</v>
      </c>
      <c r="K371" s="1167">
        <v>44.3</v>
      </c>
      <c r="L371" s="1167">
        <v>40.299999999999997</v>
      </c>
      <c r="M371" s="1167">
        <v>35.6</v>
      </c>
      <c r="N371" s="1167">
        <v>31</v>
      </c>
    </row>
    <row r="372" spans="1:14">
      <c r="A372" s="1119"/>
      <c r="B372" s="1138" t="s">
        <v>639</v>
      </c>
      <c r="C372" s="1139">
        <v>6.6</v>
      </c>
      <c r="D372" s="1139">
        <v>8</v>
      </c>
      <c r="E372" s="1139">
        <v>9</v>
      </c>
      <c r="F372" s="1139">
        <v>12.9</v>
      </c>
      <c r="G372" s="1139">
        <v>18.8</v>
      </c>
      <c r="H372" s="1139">
        <v>20</v>
      </c>
      <c r="I372" s="1139">
        <v>23.8</v>
      </c>
      <c r="J372" s="1139">
        <v>24.9</v>
      </c>
      <c r="K372" s="1139">
        <v>23.4</v>
      </c>
      <c r="L372" s="1139">
        <v>19.2</v>
      </c>
      <c r="M372" s="1139">
        <v>12</v>
      </c>
      <c r="N372" s="1139">
        <v>9.1</v>
      </c>
    </row>
    <row r="373" spans="1:14">
      <c r="A373" s="1119">
        <v>1983</v>
      </c>
      <c r="B373" s="1138" t="s">
        <v>638</v>
      </c>
      <c r="C373" s="1132">
        <v>29.9</v>
      </c>
      <c r="D373" s="1132">
        <v>33.200000000000003</v>
      </c>
      <c r="E373" s="1132">
        <v>34.1</v>
      </c>
      <c r="F373" s="1132">
        <v>37.5</v>
      </c>
      <c r="G373" s="1132">
        <v>44</v>
      </c>
      <c r="H373" s="1132">
        <v>44.2</v>
      </c>
      <c r="I373" s="1132">
        <v>47.6</v>
      </c>
      <c r="J373" s="1132">
        <v>45.6</v>
      </c>
      <c r="K373" s="1132">
        <v>42.7</v>
      </c>
      <c r="L373" s="1132">
        <v>38.6</v>
      </c>
      <c r="M373" s="1132">
        <v>34.799999999999997</v>
      </c>
      <c r="N373" s="1132">
        <v>29.6</v>
      </c>
    </row>
    <row r="374" spans="1:14">
      <c r="A374" s="1119"/>
      <c r="B374" s="1138" t="s">
        <v>639</v>
      </c>
      <c r="C374" s="1139">
        <v>8.3000000000000007</v>
      </c>
      <c r="D374" s="1139">
        <v>7.6</v>
      </c>
      <c r="E374" s="1139">
        <v>9</v>
      </c>
      <c r="F374" s="1139">
        <v>11.2</v>
      </c>
      <c r="G374" s="1139">
        <v>18.8</v>
      </c>
      <c r="H374" s="1139">
        <v>21.2</v>
      </c>
      <c r="I374" s="1139">
        <v>23.4</v>
      </c>
      <c r="J374" s="1139">
        <v>28</v>
      </c>
      <c r="K374" s="1139">
        <v>22.8</v>
      </c>
      <c r="L374" s="1139">
        <v>16.8</v>
      </c>
      <c r="M374" s="1139">
        <v>14.1</v>
      </c>
      <c r="N374" s="1139">
        <v>7.8</v>
      </c>
    </row>
    <row r="375" spans="1:14">
      <c r="A375" s="1119">
        <v>1984</v>
      </c>
      <c r="B375" s="1138" t="s">
        <v>638</v>
      </c>
      <c r="C375" s="1167">
        <v>27.8</v>
      </c>
      <c r="D375" s="1167">
        <v>30.6</v>
      </c>
      <c r="E375" s="1167">
        <v>41.1</v>
      </c>
      <c r="F375" s="1167">
        <v>42.5</v>
      </c>
      <c r="G375" s="1167">
        <v>42.7</v>
      </c>
      <c r="H375" s="1167">
        <v>41</v>
      </c>
      <c r="I375" s="1167">
        <v>47.6</v>
      </c>
      <c r="J375" s="1167">
        <v>43.5</v>
      </c>
      <c r="K375" s="1167">
        <v>44.5</v>
      </c>
      <c r="L375" s="1167">
        <v>39.5</v>
      </c>
      <c r="M375" s="1167">
        <v>35.299999999999997</v>
      </c>
      <c r="N375" s="1167">
        <v>30.7</v>
      </c>
    </row>
    <row r="376" spans="1:14">
      <c r="A376" s="1119"/>
      <c r="B376" s="1138" t="s">
        <v>639</v>
      </c>
      <c r="C376" s="1139">
        <v>7.5</v>
      </c>
      <c r="D376" s="1139">
        <v>7.7</v>
      </c>
      <c r="E376" s="1139">
        <v>10.1</v>
      </c>
      <c r="F376" s="1139">
        <v>16.7</v>
      </c>
      <c r="G376" s="1139">
        <v>17.600000000000001</v>
      </c>
      <c r="H376" s="1139">
        <v>20.6</v>
      </c>
      <c r="I376" s="1139">
        <v>23.3</v>
      </c>
      <c r="J376" s="1139">
        <v>23.8</v>
      </c>
      <c r="K376" s="1139">
        <v>20</v>
      </c>
      <c r="L376" s="1139">
        <v>14.6</v>
      </c>
      <c r="M376" s="1139">
        <v>13.9</v>
      </c>
      <c r="N376" s="1139">
        <v>11</v>
      </c>
    </row>
    <row r="377" spans="1:14">
      <c r="A377" s="1119">
        <v>1985</v>
      </c>
      <c r="B377" s="1138" t="s">
        <v>638</v>
      </c>
      <c r="C377" s="1167">
        <v>30.8</v>
      </c>
      <c r="D377" s="1167">
        <v>31.5</v>
      </c>
      <c r="E377" s="1167">
        <v>40.5</v>
      </c>
      <c r="F377" s="1167">
        <v>40</v>
      </c>
      <c r="G377" s="1167">
        <v>44.4</v>
      </c>
      <c r="H377" s="1167">
        <v>44.2</v>
      </c>
      <c r="I377" s="1167">
        <v>45.9</v>
      </c>
      <c r="J377" s="1167">
        <v>47</v>
      </c>
      <c r="K377" s="1167">
        <v>44</v>
      </c>
      <c r="L377" s="1167">
        <v>40.299999999999997</v>
      </c>
      <c r="M377" s="1167">
        <v>34.799999999999997</v>
      </c>
      <c r="N377" s="1167">
        <v>30.2</v>
      </c>
    </row>
    <row r="378" spans="1:14">
      <c r="A378" s="1119"/>
      <c r="B378" s="1138" t="s">
        <v>639</v>
      </c>
      <c r="C378" s="1139">
        <v>9.9</v>
      </c>
      <c r="D378" s="1139">
        <v>6.4</v>
      </c>
      <c r="E378" s="1139">
        <v>10.5</v>
      </c>
      <c r="F378" s="1139">
        <v>12</v>
      </c>
      <c r="G378" s="1139">
        <v>17.899999999999999</v>
      </c>
      <c r="H378" s="1139">
        <v>21.3</v>
      </c>
      <c r="I378" s="1139">
        <v>23.4</v>
      </c>
      <c r="J378" s="1139">
        <v>25.6</v>
      </c>
      <c r="K378" s="1139">
        <v>21.6</v>
      </c>
      <c r="L378" s="1139">
        <v>18.8</v>
      </c>
      <c r="M378" s="1139">
        <v>15</v>
      </c>
      <c r="N378" s="1139">
        <v>8.8000000000000007</v>
      </c>
    </row>
    <row r="379" spans="1:14">
      <c r="A379" s="1119">
        <v>1986</v>
      </c>
      <c r="B379" s="1138" t="s">
        <v>638</v>
      </c>
      <c r="C379" s="1167">
        <v>27.2</v>
      </c>
      <c r="D379" s="1167">
        <v>29.5</v>
      </c>
      <c r="E379" s="1167">
        <v>38.5</v>
      </c>
      <c r="F379" s="1167">
        <v>41.6</v>
      </c>
      <c r="G379" s="1167">
        <v>46.9</v>
      </c>
      <c r="H379" s="1167">
        <v>43.1</v>
      </c>
      <c r="I379" s="1167">
        <v>46.2</v>
      </c>
      <c r="J379" s="1167">
        <v>46.4</v>
      </c>
      <c r="K379" s="1167">
        <v>43.3</v>
      </c>
      <c r="L379" s="1167">
        <v>42.8</v>
      </c>
      <c r="M379" s="1167">
        <v>36.9</v>
      </c>
      <c r="N379" s="1167">
        <v>29.5</v>
      </c>
    </row>
    <row r="380" spans="1:14">
      <c r="A380" s="1119"/>
      <c r="B380" s="1138" t="s">
        <v>639</v>
      </c>
      <c r="C380" s="1139">
        <v>9.4</v>
      </c>
      <c r="D380" s="1139">
        <v>10.6</v>
      </c>
      <c r="E380" s="1139">
        <v>10.7</v>
      </c>
      <c r="F380" s="1139">
        <v>15.5</v>
      </c>
      <c r="G380" s="1139">
        <v>19.2</v>
      </c>
      <c r="H380" s="1139">
        <v>23.5</v>
      </c>
      <c r="I380" s="1139">
        <v>24.4</v>
      </c>
      <c r="J380" s="1139">
        <v>25.7</v>
      </c>
      <c r="K380" s="1139">
        <v>21.8</v>
      </c>
      <c r="L380" s="1139">
        <v>19.7</v>
      </c>
      <c r="M380" s="1139">
        <v>13.3</v>
      </c>
      <c r="N380" s="1139">
        <v>7.9</v>
      </c>
    </row>
    <row r="381" spans="1:14">
      <c r="A381" s="1119">
        <v>1987</v>
      </c>
      <c r="B381" s="1138" t="s">
        <v>638</v>
      </c>
      <c r="C381" s="1167">
        <v>31</v>
      </c>
      <c r="D381" s="1167">
        <v>34</v>
      </c>
      <c r="E381" s="1167">
        <v>36.6</v>
      </c>
      <c r="F381" s="1167">
        <v>40.700000000000003</v>
      </c>
      <c r="G381" s="1167">
        <v>43.7</v>
      </c>
      <c r="H381" s="1167">
        <v>45.3</v>
      </c>
      <c r="I381" s="1167">
        <v>47.4</v>
      </c>
      <c r="J381" s="1167">
        <v>46.7</v>
      </c>
      <c r="K381" s="1167">
        <v>45.9</v>
      </c>
      <c r="L381" s="1167">
        <v>40.799999999999997</v>
      </c>
      <c r="M381" s="1167">
        <v>36</v>
      </c>
      <c r="N381" s="1167">
        <v>28.7</v>
      </c>
    </row>
    <row r="382" spans="1:14">
      <c r="A382" s="1119"/>
      <c r="B382" s="1138" t="s">
        <v>639</v>
      </c>
      <c r="C382" s="1139">
        <v>8.4</v>
      </c>
      <c r="D382" s="1139">
        <v>9.5</v>
      </c>
      <c r="E382" s="1139">
        <v>10.6</v>
      </c>
      <c r="F382" s="1139">
        <v>14.2</v>
      </c>
      <c r="G382" s="1139">
        <v>20</v>
      </c>
      <c r="H382" s="1139">
        <v>22.9</v>
      </c>
      <c r="I382" s="1139">
        <v>24</v>
      </c>
      <c r="J382" s="1139">
        <v>25.4</v>
      </c>
      <c r="K382" s="1139">
        <v>20.2</v>
      </c>
      <c r="L382" s="1139">
        <v>15.4</v>
      </c>
      <c r="M382" s="1139">
        <v>12.8</v>
      </c>
      <c r="N382" s="1139">
        <v>8.8000000000000007</v>
      </c>
    </row>
    <row r="383" spans="1:14">
      <c r="A383" s="1119">
        <v>1988</v>
      </c>
      <c r="B383" s="1138" t="s">
        <v>638</v>
      </c>
      <c r="C383" s="1167">
        <v>29.2</v>
      </c>
      <c r="D383" s="1167">
        <v>31</v>
      </c>
      <c r="E383" s="1167">
        <v>38</v>
      </c>
      <c r="F383" s="1167">
        <v>41</v>
      </c>
      <c r="G383" s="1167">
        <v>41.2</v>
      </c>
      <c r="H383" s="1167">
        <v>46</v>
      </c>
      <c r="I383" s="1167">
        <v>46.8</v>
      </c>
      <c r="J383" s="1167">
        <v>44.5</v>
      </c>
      <c r="K383" s="1167">
        <v>45</v>
      </c>
      <c r="L383" s="1167">
        <v>40.5</v>
      </c>
      <c r="M383" s="1167">
        <v>35.700000000000003</v>
      </c>
      <c r="N383" s="1167">
        <v>30.6</v>
      </c>
    </row>
    <row r="384" spans="1:14">
      <c r="A384" s="1119"/>
      <c r="B384" s="1138" t="s">
        <v>639</v>
      </c>
      <c r="C384" s="1139">
        <v>7.3</v>
      </c>
      <c r="D384" s="1139">
        <v>9</v>
      </c>
      <c r="E384" s="1139">
        <v>13.6</v>
      </c>
      <c r="F384" s="1139">
        <v>15.7</v>
      </c>
      <c r="G384" s="1139">
        <v>19.899999999999999</v>
      </c>
      <c r="H384" s="1139">
        <v>22.1</v>
      </c>
      <c r="I384" s="1139">
        <v>24.5</v>
      </c>
      <c r="J384" s="1139">
        <v>25.2</v>
      </c>
      <c r="K384" s="1139">
        <v>23</v>
      </c>
      <c r="L384" s="1139">
        <v>18.600000000000001</v>
      </c>
      <c r="M384" s="1139">
        <v>12.9</v>
      </c>
      <c r="N384" s="1139">
        <v>8</v>
      </c>
    </row>
    <row r="385" spans="1:14">
      <c r="A385" s="1119">
        <v>1989</v>
      </c>
      <c r="B385" s="1138" t="s">
        <v>638</v>
      </c>
      <c r="C385" s="1167">
        <v>26.2</v>
      </c>
      <c r="D385" s="1167">
        <v>35.799999999999997</v>
      </c>
      <c r="E385" s="1167">
        <v>36.200000000000003</v>
      </c>
      <c r="F385" s="1167">
        <v>37.1</v>
      </c>
      <c r="G385" s="1167">
        <v>43.1</v>
      </c>
      <c r="H385" s="1167">
        <v>44</v>
      </c>
      <c r="I385" s="1167">
        <v>46.9</v>
      </c>
      <c r="J385" s="1167">
        <v>46.3</v>
      </c>
      <c r="K385" s="1167">
        <v>44</v>
      </c>
      <c r="L385" s="1167">
        <v>40.700000000000003</v>
      </c>
      <c r="M385" s="1167">
        <v>36.700000000000003</v>
      </c>
      <c r="N385" s="1167">
        <v>31.4</v>
      </c>
    </row>
    <row r="386" spans="1:14">
      <c r="A386" s="1119"/>
      <c r="B386" s="1138" t="s">
        <v>639</v>
      </c>
      <c r="C386" s="1139">
        <v>6.8</v>
      </c>
      <c r="D386" s="1139">
        <v>8.4</v>
      </c>
      <c r="E386" s="1139">
        <v>10.199999999999999</v>
      </c>
      <c r="F386" s="1139">
        <v>14</v>
      </c>
      <c r="G386" s="1139">
        <v>17.399999999999999</v>
      </c>
      <c r="H386" s="1139">
        <v>21.5</v>
      </c>
      <c r="I386" s="1139">
        <v>23.2</v>
      </c>
      <c r="J386" s="1139">
        <v>24.7</v>
      </c>
      <c r="K386" s="1139">
        <v>19.899999999999999</v>
      </c>
      <c r="L386" s="1139">
        <v>17.5</v>
      </c>
      <c r="M386" s="1139">
        <v>14.1</v>
      </c>
      <c r="N386" s="1139">
        <v>10.7</v>
      </c>
    </row>
    <row r="387" spans="1:14">
      <c r="A387" s="1119">
        <v>1990</v>
      </c>
      <c r="B387" s="1138" t="s">
        <v>638</v>
      </c>
      <c r="C387" s="1167">
        <v>28.5</v>
      </c>
      <c r="D387" s="1167">
        <v>31.5</v>
      </c>
      <c r="E387" s="1167">
        <v>36.200000000000003</v>
      </c>
      <c r="F387" s="1167">
        <v>41.6</v>
      </c>
      <c r="G387" s="1167">
        <v>45.7</v>
      </c>
      <c r="H387" s="1167">
        <v>46.2</v>
      </c>
      <c r="I387" s="1167">
        <v>47</v>
      </c>
      <c r="J387" s="1167">
        <v>45</v>
      </c>
      <c r="K387" s="1167">
        <v>43.3</v>
      </c>
      <c r="L387" s="1167">
        <v>39</v>
      </c>
      <c r="M387" s="1167">
        <v>34.299999999999997</v>
      </c>
      <c r="N387" s="1167">
        <v>30.8</v>
      </c>
    </row>
    <row r="388" spans="1:14">
      <c r="A388" s="1119"/>
      <c r="B388" s="1138" t="s">
        <v>639</v>
      </c>
      <c r="C388" s="1139">
        <v>9</v>
      </c>
      <c r="D388" s="1139">
        <v>11.3</v>
      </c>
      <c r="E388" s="1139">
        <v>10.8</v>
      </c>
      <c r="F388" s="1139">
        <v>14.5</v>
      </c>
      <c r="G388" s="1139">
        <v>19.399999999999999</v>
      </c>
      <c r="H388" s="1139">
        <v>21.5</v>
      </c>
      <c r="I388" s="1139">
        <v>24.4</v>
      </c>
      <c r="J388" s="1139">
        <v>26</v>
      </c>
      <c r="K388" s="1139">
        <v>25</v>
      </c>
      <c r="L388" s="1139">
        <v>18.399999999999999</v>
      </c>
      <c r="M388" s="1139">
        <v>15.4</v>
      </c>
      <c r="N388" s="1139">
        <v>8.8000000000000007</v>
      </c>
    </row>
    <row r="389" spans="1:14">
      <c r="A389" s="1119">
        <v>1991</v>
      </c>
      <c r="B389" s="1138" t="s">
        <v>638</v>
      </c>
      <c r="C389" s="1167">
        <v>34.299999999999997</v>
      </c>
      <c r="D389" s="1167">
        <v>33.4</v>
      </c>
      <c r="E389" s="1167">
        <v>38.799999999999997</v>
      </c>
      <c r="F389" s="1167">
        <v>40.1</v>
      </c>
      <c r="G389" s="1167">
        <v>42.6</v>
      </c>
      <c r="H389" s="1167">
        <v>47</v>
      </c>
      <c r="I389" s="1167">
        <v>43.4</v>
      </c>
      <c r="J389" s="1167">
        <v>44.7</v>
      </c>
      <c r="K389" s="1167">
        <v>43.6</v>
      </c>
      <c r="L389" s="1167">
        <v>40.4</v>
      </c>
      <c r="M389" s="1167">
        <v>35.1</v>
      </c>
      <c r="N389" s="1167">
        <v>31.8</v>
      </c>
    </row>
    <row r="390" spans="1:14">
      <c r="A390" s="1119"/>
      <c r="B390" s="1138" t="s">
        <v>639</v>
      </c>
      <c r="C390" s="1139">
        <v>5.6</v>
      </c>
      <c r="D390" s="1139">
        <v>5.4</v>
      </c>
      <c r="E390" s="1139">
        <v>9.3000000000000007</v>
      </c>
      <c r="F390" s="1139">
        <v>15.4</v>
      </c>
      <c r="G390" s="1139">
        <v>17.7</v>
      </c>
      <c r="H390" s="1139">
        <v>19.8</v>
      </c>
      <c r="I390" s="1139">
        <v>23.7</v>
      </c>
      <c r="J390" s="1139">
        <v>27</v>
      </c>
      <c r="K390" s="1139">
        <v>22.1</v>
      </c>
      <c r="L390" s="1139">
        <v>18.7</v>
      </c>
      <c r="M390" s="1139">
        <v>13.4</v>
      </c>
      <c r="N390" s="1139">
        <v>11</v>
      </c>
    </row>
    <row r="391" spans="1:14">
      <c r="A391" s="1119">
        <v>1992</v>
      </c>
      <c r="B391" s="1138" t="s">
        <v>638</v>
      </c>
      <c r="C391" s="1167">
        <v>28.2</v>
      </c>
      <c r="D391" s="1167">
        <v>30</v>
      </c>
      <c r="E391" s="1167">
        <v>35.1</v>
      </c>
      <c r="F391" s="1167">
        <v>41.1</v>
      </c>
      <c r="G391" s="1167">
        <v>44.6</v>
      </c>
      <c r="H391" s="1167">
        <v>46</v>
      </c>
      <c r="I391" s="1167">
        <v>45.5</v>
      </c>
      <c r="J391" s="1167">
        <v>45.6</v>
      </c>
      <c r="K391" s="1167">
        <v>43.2</v>
      </c>
      <c r="L391" s="1167">
        <v>39.4</v>
      </c>
      <c r="M391" s="1167">
        <v>34.200000000000003</v>
      </c>
      <c r="N391" s="1167">
        <v>31.5</v>
      </c>
    </row>
    <row r="392" spans="1:14">
      <c r="A392" s="1119"/>
      <c r="B392" s="1138" t="s">
        <v>639</v>
      </c>
      <c r="C392" s="1139">
        <v>6</v>
      </c>
      <c r="D392" s="1139">
        <v>8.6</v>
      </c>
      <c r="E392" s="1139">
        <v>8.4</v>
      </c>
      <c r="F392" s="1139">
        <v>13</v>
      </c>
      <c r="G392" s="1139">
        <v>20.100000000000001</v>
      </c>
      <c r="H392" s="1139">
        <v>22.6</v>
      </c>
      <c r="I392" s="1139">
        <v>24.9</v>
      </c>
      <c r="J392" s="1139">
        <v>25.4</v>
      </c>
      <c r="K392" s="1139">
        <v>21.6</v>
      </c>
      <c r="L392" s="1139">
        <v>17.8</v>
      </c>
      <c r="M392" s="1139">
        <v>14.7</v>
      </c>
      <c r="N392" s="1139">
        <v>12.3</v>
      </c>
    </row>
    <row r="393" spans="1:14">
      <c r="A393" s="1119">
        <v>1993</v>
      </c>
      <c r="B393" s="1138" t="s">
        <v>638</v>
      </c>
      <c r="C393" s="1167">
        <v>31.5</v>
      </c>
      <c r="D393" s="1167">
        <v>34</v>
      </c>
      <c r="E393" s="1167">
        <v>37</v>
      </c>
      <c r="F393" s="1167">
        <v>41.6</v>
      </c>
      <c r="G393" s="1167">
        <v>43.9</v>
      </c>
      <c r="H393" s="1167">
        <v>44.4</v>
      </c>
      <c r="I393" s="1167">
        <v>46.9</v>
      </c>
      <c r="J393" s="1167">
        <v>46.3</v>
      </c>
      <c r="K393" s="1167">
        <v>43</v>
      </c>
      <c r="L393" s="1167">
        <v>39.4</v>
      </c>
      <c r="M393" s="1167">
        <v>36</v>
      </c>
      <c r="N393" s="1167">
        <v>29.5</v>
      </c>
    </row>
    <row r="394" spans="1:14">
      <c r="A394" s="1119"/>
      <c r="B394" s="1138" t="s">
        <v>639</v>
      </c>
      <c r="C394" s="1139">
        <v>9.5</v>
      </c>
      <c r="D394" s="1139">
        <v>11.4</v>
      </c>
      <c r="E394" s="1139">
        <v>12</v>
      </c>
      <c r="F394" s="1139">
        <v>14</v>
      </c>
      <c r="G394" s="1139">
        <v>17.2</v>
      </c>
      <c r="H394" s="1139">
        <v>22.4</v>
      </c>
      <c r="I394" s="1139">
        <v>25.5</v>
      </c>
      <c r="J394" s="1139">
        <v>24.9</v>
      </c>
      <c r="K394" s="1139">
        <v>23</v>
      </c>
      <c r="L394" s="1139">
        <v>16.899999999999999</v>
      </c>
      <c r="M394" s="1139">
        <v>14.1</v>
      </c>
      <c r="N394" s="1139">
        <v>11.8</v>
      </c>
    </row>
    <row r="395" spans="1:14">
      <c r="A395" s="1119">
        <v>1994</v>
      </c>
      <c r="B395" s="1138" t="s">
        <v>638</v>
      </c>
      <c r="C395" s="1167">
        <v>31.4</v>
      </c>
      <c r="D395" s="1167">
        <v>32.6</v>
      </c>
      <c r="E395" s="1167">
        <v>35.799999999999997</v>
      </c>
      <c r="F395" s="1167">
        <v>43.1</v>
      </c>
      <c r="G395" s="1167">
        <v>45.7</v>
      </c>
      <c r="H395" s="1167">
        <v>45.1</v>
      </c>
      <c r="I395" s="1167">
        <v>42.8</v>
      </c>
      <c r="J395" s="1167">
        <v>47.3</v>
      </c>
      <c r="K395" s="1167">
        <v>43.5</v>
      </c>
      <c r="L395" s="1167">
        <v>39.200000000000003</v>
      </c>
      <c r="M395" s="1167">
        <v>36.5</v>
      </c>
      <c r="N395" s="1167">
        <v>32.6</v>
      </c>
    </row>
    <row r="396" spans="1:14">
      <c r="A396" s="1119"/>
      <c r="B396" s="1138" t="s">
        <v>639</v>
      </c>
      <c r="C396" s="1139">
        <v>9.1</v>
      </c>
      <c r="D396" s="1139">
        <v>8</v>
      </c>
      <c r="E396" s="1139">
        <v>10.199999999999999</v>
      </c>
      <c r="F396" s="1139">
        <v>15.1</v>
      </c>
      <c r="G396" s="1139">
        <v>19.3</v>
      </c>
      <c r="H396" s="1139">
        <v>21.8</v>
      </c>
      <c r="I396" s="1139">
        <v>22.2</v>
      </c>
      <c r="J396" s="1139">
        <v>26</v>
      </c>
      <c r="K396" s="1139">
        <v>20.399999999999999</v>
      </c>
      <c r="L396" s="1139">
        <v>18.600000000000001</v>
      </c>
      <c r="M396" s="1139">
        <v>16.399999999999999</v>
      </c>
      <c r="N396" s="1139">
        <v>7.5</v>
      </c>
    </row>
    <row r="397" spans="1:14">
      <c r="A397" s="1119">
        <v>1995</v>
      </c>
      <c r="B397" s="1138" t="s">
        <v>638</v>
      </c>
      <c r="C397" s="1167">
        <v>29.4</v>
      </c>
      <c r="D397" s="1167">
        <v>32.6</v>
      </c>
      <c r="E397" s="1167">
        <v>32.200000000000003</v>
      </c>
      <c r="F397" s="1167">
        <v>40.799999999999997</v>
      </c>
      <c r="G397" s="1167">
        <v>43.7</v>
      </c>
      <c r="H397" s="1167">
        <v>47.2</v>
      </c>
      <c r="I397" s="1167">
        <v>43.6</v>
      </c>
      <c r="J397" s="1167">
        <v>47.6</v>
      </c>
      <c r="K397" s="1167">
        <v>44</v>
      </c>
      <c r="L397" s="1167">
        <v>39.9</v>
      </c>
      <c r="M397" s="1167">
        <v>34.299999999999997</v>
      </c>
      <c r="N397" s="1167">
        <v>31.1</v>
      </c>
    </row>
    <row r="398" spans="1:14">
      <c r="A398" s="1119"/>
      <c r="B398" s="1138" t="s">
        <v>639</v>
      </c>
      <c r="C398" s="1139">
        <v>9.6</v>
      </c>
      <c r="D398" s="1139">
        <v>9.6999999999999993</v>
      </c>
      <c r="E398" s="1139">
        <v>11.4</v>
      </c>
      <c r="F398" s="1139">
        <v>13.8</v>
      </c>
      <c r="G398" s="1139">
        <v>17.5</v>
      </c>
      <c r="H398" s="1139">
        <v>21.6</v>
      </c>
      <c r="I398" s="1139">
        <v>24</v>
      </c>
      <c r="J398" s="1139">
        <v>26.6</v>
      </c>
      <c r="K398" s="1139">
        <v>23.1</v>
      </c>
      <c r="L398" s="1139">
        <v>17.5</v>
      </c>
      <c r="M398" s="1139">
        <v>13.8</v>
      </c>
      <c r="N398" s="1139">
        <v>13</v>
      </c>
    </row>
    <row r="399" spans="1:14">
      <c r="A399" s="1119">
        <v>1996</v>
      </c>
      <c r="B399" s="1138" t="s">
        <v>638</v>
      </c>
      <c r="C399" s="1167">
        <v>28.6</v>
      </c>
      <c r="D399" s="1167">
        <v>32.799999999999997</v>
      </c>
      <c r="E399" s="1167">
        <v>35.5</v>
      </c>
      <c r="F399" s="1167">
        <v>41.4</v>
      </c>
      <c r="G399" s="1167">
        <v>45.4</v>
      </c>
      <c r="H399" s="1167">
        <v>46</v>
      </c>
      <c r="I399" s="1167">
        <v>47.1</v>
      </c>
      <c r="J399" s="1167">
        <v>47.1</v>
      </c>
      <c r="K399" s="1167">
        <v>42.6</v>
      </c>
      <c r="L399" s="1167">
        <v>40.5</v>
      </c>
      <c r="M399" s="1167">
        <v>33.4</v>
      </c>
      <c r="N399" s="1167">
        <v>29.1</v>
      </c>
    </row>
    <row r="400" spans="1:14">
      <c r="A400" s="1119"/>
      <c r="B400" s="1138" t="s">
        <v>639</v>
      </c>
      <c r="C400" s="1139">
        <v>10</v>
      </c>
      <c r="D400" s="1139">
        <v>12.2</v>
      </c>
      <c r="E400" s="1139">
        <v>13.6</v>
      </c>
      <c r="F400" s="1139">
        <v>14</v>
      </c>
      <c r="G400" s="1139">
        <v>18.8</v>
      </c>
      <c r="H400" s="1139">
        <v>24.5</v>
      </c>
      <c r="I400" s="1139">
        <v>25.6</v>
      </c>
      <c r="J400" s="1139">
        <v>25.4</v>
      </c>
      <c r="K400" s="1139">
        <v>25.2</v>
      </c>
      <c r="L400" s="1139">
        <v>15</v>
      </c>
      <c r="M400" s="1139">
        <v>13.1</v>
      </c>
      <c r="N400" s="1139">
        <v>9.6999999999999993</v>
      </c>
    </row>
    <row r="401" spans="1:14">
      <c r="A401" s="1119">
        <v>1997</v>
      </c>
      <c r="B401" s="1138" t="s">
        <v>638</v>
      </c>
      <c r="C401" s="1167">
        <v>28.3</v>
      </c>
      <c r="D401" s="1167">
        <v>35.700000000000003</v>
      </c>
      <c r="E401" s="1167">
        <v>35</v>
      </c>
      <c r="F401" s="1167">
        <v>40.1</v>
      </c>
      <c r="G401" s="1167">
        <v>44</v>
      </c>
      <c r="H401" s="1167">
        <v>46.8</v>
      </c>
      <c r="I401" s="1167">
        <v>45.3</v>
      </c>
      <c r="J401" s="1167">
        <v>44.9</v>
      </c>
      <c r="K401" s="1167">
        <v>44.5</v>
      </c>
      <c r="L401" s="1167">
        <v>43.1</v>
      </c>
      <c r="M401" s="1167">
        <v>35.200000000000003</v>
      </c>
      <c r="N401" s="1167">
        <v>30.2</v>
      </c>
    </row>
    <row r="402" spans="1:14">
      <c r="A402" s="1119"/>
      <c r="B402" s="1138" t="s">
        <v>639</v>
      </c>
      <c r="C402" s="1139">
        <v>8.8000000000000007</v>
      </c>
      <c r="D402" s="1139">
        <v>11.2</v>
      </c>
      <c r="E402" s="1139">
        <v>11.1</v>
      </c>
      <c r="F402" s="1139">
        <v>14.4</v>
      </c>
      <c r="G402" s="1139">
        <v>17.899999999999999</v>
      </c>
      <c r="H402" s="1139">
        <v>20.5</v>
      </c>
      <c r="I402" s="1139">
        <v>24.5</v>
      </c>
      <c r="J402" s="1139">
        <v>25.8</v>
      </c>
      <c r="K402" s="1139">
        <v>23.9</v>
      </c>
      <c r="L402" s="1139">
        <v>19.5</v>
      </c>
      <c r="M402" s="1139">
        <v>15.6</v>
      </c>
      <c r="N402" s="1139">
        <v>13.2</v>
      </c>
    </row>
    <row r="403" spans="1:14">
      <c r="A403" s="1119">
        <v>1998</v>
      </c>
      <c r="B403" s="1138" t="s">
        <v>638</v>
      </c>
      <c r="C403" s="1167">
        <v>28.5</v>
      </c>
      <c r="D403" s="1167">
        <v>32.299999999999997</v>
      </c>
      <c r="E403" s="1167">
        <v>43</v>
      </c>
      <c r="F403" s="1167">
        <v>42.9</v>
      </c>
      <c r="G403" s="1167">
        <v>45.9</v>
      </c>
      <c r="H403" s="1167">
        <v>46.9</v>
      </c>
      <c r="I403" s="1167">
        <v>47.8</v>
      </c>
      <c r="J403" s="1167">
        <v>47.8</v>
      </c>
      <c r="K403" s="1167">
        <v>45.7</v>
      </c>
      <c r="L403" s="1167">
        <v>42.2</v>
      </c>
      <c r="M403" s="1167">
        <v>35</v>
      </c>
      <c r="N403" s="1167">
        <v>33.799999999999997</v>
      </c>
    </row>
    <row r="404" spans="1:14">
      <c r="A404" s="1119"/>
      <c r="B404" s="1138" t="s">
        <v>639</v>
      </c>
      <c r="C404" s="1139">
        <v>9.6</v>
      </c>
      <c r="D404" s="1139">
        <v>10</v>
      </c>
      <c r="E404" s="1139">
        <v>11.5</v>
      </c>
      <c r="F404" s="1139">
        <v>15</v>
      </c>
      <c r="G404" s="1139">
        <v>16.600000000000001</v>
      </c>
      <c r="H404" s="1139">
        <v>24.9</v>
      </c>
      <c r="I404" s="1139">
        <v>26.5</v>
      </c>
      <c r="J404" s="1139">
        <v>26.2</v>
      </c>
      <c r="K404" s="1139">
        <v>24.3</v>
      </c>
      <c r="L404" s="1139">
        <v>19.899999999999999</v>
      </c>
      <c r="M404" s="1139">
        <v>15.6</v>
      </c>
      <c r="N404" s="1139">
        <v>12.1</v>
      </c>
    </row>
    <row r="405" spans="1:14">
      <c r="A405" s="1119">
        <v>1999</v>
      </c>
      <c r="B405" s="1138" t="s">
        <v>638</v>
      </c>
      <c r="C405" s="1167">
        <v>31</v>
      </c>
      <c r="D405" s="1167">
        <v>35.6</v>
      </c>
      <c r="E405" s="1167">
        <v>40.5</v>
      </c>
      <c r="F405" s="1167">
        <v>44.7</v>
      </c>
      <c r="G405" s="1167">
        <v>46.2</v>
      </c>
      <c r="H405" s="1167">
        <v>48.5</v>
      </c>
      <c r="I405" s="1167">
        <v>48.5</v>
      </c>
      <c r="J405" s="1167">
        <v>49.2</v>
      </c>
      <c r="K405" s="1167">
        <v>47.7</v>
      </c>
      <c r="L405" s="1167">
        <v>41.8</v>
      </c>
      <c r="M405" s="1167">
        <v>37.9</v>
      </c>
      <c r="N405" s="1167">
        <v>30.9</v>
      </c>
    </row>
    <row r="406" spans="1:14">
      <c r="A406" s="1119"/>
      <c r="B406" s="1138" t="s">
        <v>639</v>
      </c>
      <c r="C406" s="1139">
        <v>9.5</v>
      </c>
      <c r="D406" s="1139">
        <v>12.6</v>
      </c>
      <c r="E406" s="1139">
        <v>11.6</v>
      </c>
      <c r="F406" s="1139">
        <v>16</v>
      </c>
      <c r="G406" s="1139">
        <v>20</v>
      </c>
      <c r="H406" s="1139">
        <v>23.5</v>
      </c>
      <c r="I406" s="1139">
        <v>25.6</v>
      </c>
      <c r="J406" s="1139">
        <v>28.8</v>
      </c>
      <c r="K406" s="1139">
        <v>24.8</v>
      </c>
      <c r="L406" s="1139">
        <v>20.2</v>
      </c>
      <c r="M406" s="1139">
        <v>15.3</v>
      </c>
      <c r="N406" s="1139">
        <v>10.5</v>
      </c>
    </row>
    <row r="407" spans="1:14">
      <c r="A407" s="1119">
        <v>2000</v>
      </c>
      <c r="B407" s="1138" t="s">
        <v>638</v>
      </c>
      <c r="C407" s="1167">
        <v>30.6</v>
      </c>
      <c r="D407" s="1167">
        <v>34.5</v>
      </c>
      <c r="E407" s="1167">
        <v>39.200000000000003</v>
      </c>
      <c r="F407" s="1167">
        <v>44</v>
      </c>
      <c r="G407" s="1167">
        <v>43.2</v>
      </c>
      <c r="H407" s="1167">
        <v>46</v>
      </c>
      <c r="I407" s="1167">
        <v>48.7</v>
      </c>
      <c r="J407" s="1167">
        <v>48.2</v>
      </c>
      <c r="K407" s="1167">
        <v>42.7</v>
      </c>
      <c r="L407" s="1167">
        <v>41.1</v>
      </c>
      <c r="M407" s="1167">
        <v>36.1</v>
      </c>
      <c r="N407" s="1167">
        <v>32.6</v>
      </c>
    </row>
    <row r="408" spans="1:14">
      <c r="A408" s="1119"/>
      <c r="B408" s="1138" t="s">
        <v>639</v>
      </c>
      <c r="C408" s="1139">
        <v>11.1</v>
      </c>
      <c r="D408" s="1139">
        <v>10.3</v>
      </c>
      <c r="E408" s="1139">
        <v>10.8</v>
      </c>
      <c r="F408" s="1139">
        <v>11.3</v>
      </c>
      <c r="G408" s="1139">
        <v>21.3</v>
      </c>
      <c r="H408" s="1139">
        <v>21</v>
      </c>
      <c r="I408" s="1139">
        <v>26.2</v>
      </c>
      <c r="J408" s="1139">
        <v>26.3</v>
      </c>
      <c r="K408" s="1139">
        <v>24.7</v>
      </c>
      <c r="L408" s="1139">
        <v>20.3</v>
      </c>
      <c r="M408" s="1139">
        <v>16</v>
      </c>
      <c r="N408" s="1139">
        <v>10.3</v>
      </c>
    </row>
    <row r="409" spans="1:14">
      <c r="A409" s="1119">
        <v>2001</v>
      </c>
      <c r="B409" s="1138" t="s">
        <v>638</v>
      </c>
      <c r="C409" s="1167">
        <v>27.6</v>
      </c>
      <c r="D409" s="1167">
        <v>34</v>
      </c>
      <c r="E409" s="1167">
        <v>38.799999999999997</v>
      </c>
      <c r="F409" s="1167">
        <v>41.1</v>
      </c>
      <c r="G409" s="1167">
        <v>46.2</v>
      </c>
      <c r="H409" s="1167">
        <v>46</v>
      </c>
      <c r="I409" s="1167">
        <v>47.8</v>
      </c>
      <c r="J409" s="1167">
        <v>48.3</v>
      </c>
      <c r="K409" s="1167">
        <v>44.7</v>
      </c>
      <c r="L409" s="1167">
        <v>41.7</v>
      </c>
      <c r="M409" s="1167">
        <v>35.700000000000003</v>
      </c>
      <c r="N409" s="1167">
        <v>33.4</v>
      </c>
    </row>
    <row r="410" spans="1:14">
      <c r="A410" s="1119"/>
      <c r="B410" s="1138" t="s">
        <v>639</v>
      </c>
      <c r="C410" s="1139">
        <v>7.9</v>
      </c>
      <c r="D410" s="1139">
        <v>7</v>
      </c>
      <c r="E410" s="1139">
        <v>12.1</v>
      </c>
      <c r="F410" s="1139">
        <v>16.2</v>
      </c>
      <c r="G410" s="1139">
        <v>19.7</v>
      </c>
      <c r="H410" s="1139">
        <v>22.1</v>
      </c>
      <c r="I410" s="1139">
        <v>25.2</v>
      </c>
      <c r="J410" s="1139">
        <v>25.2</v>
      </c>
      <c r="K410" s="1139">
        <v>24.3</v>
      </c>
      <c r="L410" s="1139">
        <v>18.8</v>
      </c>
      <c r="M410" s="1139">
        <v>14.9</v>
      </c>
      <c r="N410" s="1139">
        <v>15</v>
      </c>
    </row>
    <row r="411" spans="1:14">
      <c r="A411" s="1119">
        <v>2002</v>
      </c>
      <c r="B411" s="1138" t="s">
        <v>638</v>
      </c>
      <c r="C411" s="1167">
        <v>30.4</v>
      </c>
      <c r="D411" s="1167">
        <v>35.9</v>
      </c>
      <c r="E411" s="1167">
        <v>39</v>
      </c>
      <c r="F411" s="1167">
        <v>43.2</v>
      </c>
      <c r="G411" s="1167">
        <v>46.3</v>
      </c>
      <c r="H411" s="1167">
        <v>47.9</v>
      </c>
      <c r="I411" s="1167">
        <v>47.7</v>
      </c>
      <c r="J411" s="1167">
        <v>48.5</v>
      </c>
      <c r="K411" s="1167">
        <v>44</v>
      </c>
      <c r="L411" s="1167">
        <v>42.4</v>
      </c>
      <c r="M411" s="1167">
        <v>34.799999999999997</v>
      </c>
      <c r="N411" s="1167">
        <v>31.8</v>
      </c>
    </row>
    <row r="412" spans="1:14">
      <c r="A412" s="1119"/>
      <c r="B412" s="1138" t="s">
        <v>639</v>
      </c>
      <c r="C412" s="1139">
        <v>9.5</v>
      </c>
      <c r="D412" s="1139">
        <v>8.8000000000000007</v>
      </c>
      <c r="E412" s="1139">
        <v>12.6</v>
      </c>
      <c r="F412" s="1139">
        <v>17</v>
      </c>
      <c r="G412" s="1139">
        <v>19.5</v>
      </c>
      <c r="H412" s="1139">
        <v>24.8</v>
      </c>
      <c r="I412" s="1139">
        <v>26.5</v>
      </c>
      <c r="J412" s="1139">
        <v>26.7</v>
      </c>
      <c r="K412" s="1139">
        <v>23.7</v>
      </c>
      <c r="L412" s="1139">
        <v>18.899999999999999</v>
      </c>
      <c r="M412" s="1139">
        <v>14.5</v>
      </c>
      <c r="N412" s="1139">
        <v>11.5</v>
      </c>
    </row>
    <row r="413" spans="1:14">
      <c r="A413" s="1119">
        <v>2003</v>
      </c>
      <c r="B413" s="1138" t="s">
        <v>638</v>
      </c>
      <c r="C413" s="1167">
        <v>31</v>
      </c>
      <c r="D413" s="1167">
        <v>35.700000000000003</v>
      </c>
      <c r="E413" s="1167">
        <v>41.8</v>
      </c>
      <c r="F413" s="1167">
        <v>43.3</v>
      </c>
      <c r="G413" s="1167">
        <v>45.2</v>
      </c>
      <c r="H413" s="1167">
        <v>46.1</v>
      </c>
      <c r="I413" s="1167">
        <v>45.7</v>
      </c>
      <c r="J413" s="1167">
        <v>47.7</v>
      </c>
      <c r="K413" s="1167">
        <v>45.4</v>
      </c>
      <c r="L413" s="1167">
        <v>41.9</v>
      </c>
      <c r="M413" s="1167">
        <v>35.299999999999997</v>
      </c>
      <c r="N413" s="1167">
        <v>32.1</v>
      </c>
    </row>
    <row r="414" spans="1:14">
      <c r="A414" s="1119"/>
      <c r="B414" s="1138" t="s">
        <v>639</v>
      </c>
      <c r="C414" s="1139">
        <v>9.1</v>
      </c>
      <c r="D414" s="1139">
        <v>10.8</v>
      </c>
      <c r="E414" s="1139">
        <v>11.1</v>
      </c>
      <c r="F414" s="1139">
        <v>17.7</v>
      </c>
      <c r="G414" s="1139">
        <v>20.8</v>
      </c>
      <c r="H414" s="1139">
        <v>22.8</v>
      </c>
      <c r="I414" s="1139">
        <v>27</v>
      </c>
      <c r="J414" s="1139">
        <v>26.3</v>
      </c>
      <c r="K414" s="1139">
        <v>24.6</v>
      </c>
      <c r="L414" s="1139">
        <v>21.1</v>
      </c>
      <c r="M414" s="1139">
        <v>13.1</v>
      </c>
      <c r="N414" s="1139">
        <v>10.7</v>
      </c>
    </row>
    <row r="415" spans="1:14">
      <c r="A415" s="1119">
        <v>2004</v>
      </c>
      <c r="B415" s="1138" t="s">
        <v>638</v>
      </c>
      <c r="C415" s="1167">
        <v>31.2</v>
      </c>
      <c r="D415" s="1167">
        <v>34.9</v>
      </c>
      <c r="E415" s="1167">
        <v>39.200000000000003</v>
      </c>
      <c r="F415" s="1167">
        <v>42.6</v>
      </c>
      <c r="G415" s="1167">
        <v>46.5</v>
      </c>
      <c r="H415" s="1167">
        <v>46.9</v>
      </c>
      <c r="I415" s="1167">
        <v>47.3</v>
      </c>
      <c r="J415" s="1167">
        <v>46.8</v>
      </c>
      <c r="K415" s="1167">
        <v>44</v>
      </c>
      <c r="L415" s="1167">
        <v>40.5</v>
      </c>
      <c r="M415" s="1167">
        <v>35.700000000000003</v>
      </c>
      <c r="N415" s="1167">
        <v>32</v>
      </c>
    </row>
    <row r="416" spans="1:14">
      <c r="A416" s="1119"/>
      <c r="B416" s="1138" t="s">
        <v>639</v>
      </c>
      <c r="C416" s="1139">
        <v>10.1</v>
      </c>
      <c r="D416" s="1139">
        <v>12.1</v>
      </c>
      <c r="E416" s="1139">
        <v>13.1</v>
      </c>
      <c r="F416" s="1139">
        <v>19.3</v>
      </c>
      <c r="G416" s="1139">
        <v>20.7</v>
      </c>
      <c r="H416" s="1139">
        <v>21.7</v>
      </c>
      <c r="I416" s="1139">
        <v>25.3</v>
      </c>
      <c r="J416" s="1139">
        <v>27</v>
      </c>
      <c r="K416" s="1139">
        <v>24</v>
      </c>
      <c r="L416" s="1139">
        <v>20.7</v>
      </c>
      <c r="M416" s="1139">
        <v>17.8</v>
      </c>
      <c r="N416" s="1139">
        <v>11</v>
      </c>
    </row>
    <row r="417" spans="1:14">
      <c r="A417" s="1119">
        <v>2005</v>
      </c>
      <c r="B417" s="1138" t="s">
        <v>638</v>
      </c>
      <c r="C417" s="1167">
        <v>28.5</v>
      </c>
      <c r="D417" s="1167">
        <v>31.8</v>
      </c>
      <c r="E417" s="1167">
        <v>36.700000000000003</v>
      </c>
      <c r="F417" s="1167">
        <v>42.9</v>
      </c>
      <c r="G417" s="1167">
        <v>45.9</v>
      </c>
      <c r="H417" s="1167">
        <v>45.3</v>
      </c>
      <c r="I417" s="1167">
        <v>46.7</v>
      </c>
      <c r="J417" s="1167">
        <v>47.4</v>
      </c>
      <c r="K417" s="1167">
        <v>44.6</v>
      </c>
      <c r="L417" s="1167">
        <v>42.6</v>
      </c>
      <c r="M417" s="1167">
        <v>36.1</v>
      </c>
      <c r="N417" s="1167">
        <v>29.9</v>
      </c>
    </row>
    <row r="418" spans="1:14">
      <c r="A418" s="1119"/>
      <c r="B418" s="1138" t="s">
        <v>639</v>
      </c>
      <c r="C418" s="1139">
        <v>10.6</v>
      </c>
      <c r="D418" s="1139">
        <v>10.8</v>
      </c>
      <c r="E418" s="1139">
        <v>13.5</v>
      </c>
      <c r="F418" s="1139">
        <v>14.9</v>
      </c>
      <c r="G418" s="1139">
        <v>18.7</v>
      </c>
      <c r="H418" s="1139">
        <v>22.9</v>
      </c>
      <c r="I418" s="1139">
        <v>25.1</v>
      </c>
      <c r="J418" s="1139">
        <v>26.3</v>
      </c>
      <c r="K418" s="1139">
        <v>23.5</v>
      </c>
      <c r="L418" s="1139">
        <v>20.5</v>
      </c>
      <c r="M418" s="1139">
        <v>16.2</v>
      </c>
      <c r="N418" s="1139">
        <v>13.4</v>
      </c>
    </row>
    <row r="419" spans="1:14">
      <c r="A419" s="1119">
        <v>2006</v>
      </c>
      <c r="B419" s="1138" t="s">
        <v>638</v>
      </c>
      <c r="C419" s="1167">
        <v>32.299999999999997</v>
      </c>
      <c r="D419" s="1167">
        <v>34.6</v>
      </c>
      <c r="E419" s="1167">
        <v>36.799999999999997</v>
      </c>
      <c r="F419" s="1167">
        <v>42.3</v>
      </c>
      <c r="G419" s="1167">
        <v>43.4</v>
      </c>
      <c r="H419" s="1167">
        <v>46.3</v>
      </c>
      <c r="I419" s="1167">
        <v>46.3</v>
      </c>
      <c r="J419" s="1167">
        <v>46.9</v>
      </c>
      <c r="K419" s="1167">
        <v>45.1</v>
      </c>
      <c r="L419" s="1167">
        <v>40.1</v>
      </c>
      <c r="M419" s="1167">
        <v>37.200000000000003</v>
      </c>
      <c r="N419" s="1167">
        <v>31.1</v>
      </c>
    </row>
    <row r="420" spans="1:14">
      <c r="A420" s="1119"/>
      <c r="B420" s="1138" t="s">
        <v>639</v>
      </c>
      <c r="C420" s="1139">
        <v>9</v>
      </c>
      <c r="D420" s="1139">
        <v>11.8</v>
      </c>
      <c r="E420" s="1139">
        <v>12.2</v>
      </c>
      <c r="F420" s="1139">
        <v>16.899999999999999</v>
      </c>
      <c r="G420" s="1139">
        <v>22.5</v>
      </c>
      <c r="H420" s="1139">
        <v>23.4</v>
      </c>
      <c r="I420" s="1139">
        <v>26.6</v>
      </c>
      <c r="J420" s="1139">
        <v>27.8</v>
      </c>
      <c r="K420" s="1139">
        <v>23</v>
      </c>
      <c r="L420" s="1139">
        <v>21</v>
      </c>
      <c r="M420" s="1139">
        <v>15.3</v>
      </c>
      <c r="N420" s="1139">
        <v>11.2</v>
      </c>
    </row>
    <row r="421" spans="1:14">
      <c r="A421" s="1119">
        <v>2007</v>
      </c>
      <c r="B421" s="1138" t="s">
        <v>638</v>
      </c>
      <c r="C421" s="1167">
        <v>28.6</v>
      </c>
      <c r="D421" s="1167">
        <v>35.1</v>
      </c>
      <c r="E421" s="1167">
        <v>37.299999999999997</v>
      </c>
      <c r="F421" s="1167">
        <v>42.4</v>
      </c>
      <c r="G421" s="1167">
        <v>45.5</v>
      </c>
      <c r="H421" s="1167">
        <v>46.1</v>
      </c>
      <c r="I421" s="1167">
        <v>46.5</v>
      </c>
      <c r="J421" s="1167">
        <v>47.2</v>
      </c>
      <c r="K421" s="1167">
        <v>45.4</v>
      </c>
      <c r="L421" s="1167">
        <v>40.4</v>
      </c>
      <c r="M421" s="1167">
        <v>34.6</v>
      </c>
      <c r="N421" s="1167">
        <v>29.4</v>
      </c>
    </row>
    <row r="422" spans="1:14">
      <c r="A422" s="1119"/>
      <c r="B422" s="1138" t="s">
        <v>639</v>
      </c>
      <c r="C422" s="1139">
        <v>9</v>
      </c>
      <c r="D422" s="1139">
        <v>10.7</v>
      </c>
      <c r="E422" s="1139">
        <v>12.6</v>
      </c>
      <c r="F422" s="1139">
        <v>14.4</v>
      </c>
      <c r="G422" s="1139">
        <v>21.8</v>
      </c>
      <c r="H422" s="1139">
        <v>25.1</v>
      </c>
      <c r="I422" s="1139">
        <v>26.3</v>
      </c>
      <c r="J422" s="1139">
        <v>27.7</v>
      </c>
      <c r="K422" s="1139">
        <v>22</v>
      </c>
      <c r="L422" s="1139">
        <v>16.7</v>
      </c>
      <c r="M422" s="1139">
        <v>15</v>
      </c>
      <c r="N422" s="1139">
        <v>10.9</v>
      </c>
    </row>
    <row r="423" spans="1:14">
      <c r="A423" s="1119">
        <v>2008</v>
      </c>
      <c r="B423" s="1138" t="s">
        <v>638</v>
      </c>
      <c r="C423" s="1167">
        <v>28.8</v>
      </c>
      <c r="D423" s="1167">
        <v>33.5</v>
      </c>
      <c r="E423" s="1167">
        <v>38.299999999999997</v>
      </c>
      <c r="F423" s="1167">
        <v>40.299999999999997</v>
      </c>
      <c r="G423" s="1167">
        <v>44.5</v>
      </c>
      <c r="H423" s="1167">
        <v>48.3</v>
      </c>
      <c r="I423" s="1167">
        <v>48.6</v>
      </c>
      <c r="J423" s="1167">
        <v>46.3</v>
      </c>
      <c r="K423" s="1167">
        <v>43.5</v>
      </c>
      <c r="L423" s="1167">
        <v>40.1</v>
      </c>
      <c r="M423" s="1167">
        <v>36.6</v>
      </c>
      <c r="N423" s="1167">
        <v>28.5</v>
      </c>
    </row>
    <row r="424" spans="1:14">
      <c r="A424" s="1119"/>
      <c r="B424" s="1138" t="s">
        <v>639</v>
      </c>
      <c r="C424" s="1139">
        <v>7.5</v>
      </c>
      <c r="D424" s="1139">
        <v>6.7</v>
      </c>
      <c r="E424" s="1139">
        <v>11.1</v>
      </c>
      <c r="F424" s="1139">
        <v>17.2</v>
      </c>
      <c r="G424" s="1139">
        <v>22.2</v>
      </c>
      <c r="H424" s="1139">
        <v>24.7</v>
      </c>
      <c r="I424" s="1139">
        <v>26.7</v>
      </c>
      <c r="J424" s="1139">
        <v>27.5</v>
      </c>
      <c r="K424" s="1139">
        <v>24.5</v>
      </c>
      <c r="L424" s="1139">
        <v>20.9</v>
      </c>
      <c r="M424" s="1139">
        <v>14.4</v>
      </c>
      <c r="N424" s="1139">
        <v>9.1999999999999993</v>
      </c>
    </row>
    <row r="425" spans="1:14">
      <c r="A425" s="1119">
        <v>2009</v>
      </c>
      <c r="B425" s="1138" t="s">
        <v>638</v>
      </c>
      <c r="C425" s="1167">
        <v>28.5</v>
      </c>
      <c r="D425" s="1167">
        <v>38.1</v>
      </c>
      <c r="E425" s="1167">
        <v>38.4</v>
      </c>
      <c r="F425" s="1167">
        <v>43.1</v>
      </c>
      <c r="G425" s="1167">
        <v>46.4</v>
      </c>
      <c r="H425" s="1167">
        <v>46.2</v>
      </c>
      <c r="I425" s="1167">
        <v>47.1</v>
      </c>
      <c r="J425" s="1167">
        <v>46.4</v>
      </c>
      <c r="K425" s="1167">
        <v>46</v>
      </c>
      <c r="L425" s="1167">
        <v>40.6</v>
      </c>
      <c r="M425" s="1167">
        <v>37.700000000000003</v>
      </c>
      <c r="N425" s="1167">
        <v>31.4</v>
      </c>
    </row>
    <row r="426" spans="1:14">
      <c r="A426" s="1119"/>
      <c r="B426" s="1138" t="s">
        <v>639</v>
      </c>
      <c r="C426" s="1139">
        <v>8.8000000000000007</v>
      </c>
      <c r="D426" s="1139">
        <v>12.1</v>
      </c>
      <c r="E426" s="1139">
        <v>13.4</v>
      </c>
      <c r="F426" s="1139">
        <v>16.2</v>
      </c>
      <c r="G426" s="1139">
        <v>20.7</v>
      </c>
      <c r="H426" s="1139">
        <v>24.1</v>
      </c>
      <c r="I426" s="1139">
        <v>27.4</v>
      </c>
      <c r="J426" s="1139">
        <v>28.7</v>
      </c>
      <c r="K426" s="1139">
        <v>25.3</v>
      </c>
      <c r="L426" s="1139">
        <v>21</v>
      </c>
      <c r="M426" s="1139">
        <v>17</v>
      </c>
      <c r="N426" s="1139">
        <v>14.8</v>
      </c>
    </row>
    <row r="427" spans="1:14">
      <c r="A427" s="1119">
        <v>2010</v>
      </c>
      <c r="B427" s="1138" t="s">
        <v>638</v>
      </c>
      <c r="C427" s="1167">
        <v>30.1</v>
      </c>
      <c r="D427" s="1167">
        <v>34.9</v>
      </c>
      <c r="E427" s="1167">
        <v>41</v>
      </c>
      <c r="F427" s="1167">
        <v>41.8</v>
      </c>
      <c r="G427" s="1167">
        <v>45.9</v>
      </c>
      <c r="H427" s="1167">
        <v>47.2</v>
      </c>
      <c r="I427" s="1167">
        <v>46.9</v>
      </c>
      <c r="J427" s="1167">
        <v>46.6</v>
      </c>
      <c r="K427" s="1167">
        <v>46</v>
      </c>
      <c r="L427" s="1167">
        <v>39.9</v>
      </c>
      <c r="M427" s="1167">
        <v>35.9</v>
      </c>
      <c r="N427" s="1167">
        <v>31.8</v>
      </c>
    </row>
    <row r="428" spans="1:14">
      <c r="A428" s="1119"/>
      <c r="B428" s="1138" t="s">
        <v>639</v>
      </c>
      <c r="C428" s="1139">
        <v>11.3</v>
      </c>
      <c r="D428" s="1139">
        <v>11.1</v>
      </c>
      <c r="E428" s="1139">
        <v>14.8</v>
      </c>
      <c r="F428" s="1139">
        <v>17.600000000000001</v>
      </c>
      <c r="G428" s="1139">
        <v>22</v>
      </c>
      <c r="H428" s="1139">
        <v>26.4</v>
      </c>
      <c r="I428" s="1139">
        <v>27.4</v>
      </c>
      <c r="J428" s="1139">
        <v>28.3</v>
      </c>
      <c r="K428" s="1139">
        <v>24.7</v>
      </c>
      <c r="L428" s="1139">
        <v>21.6</v>
      </c>
      <c r="M428" s="1139">
        <v>15.3</v>
      </c>
      <c r="N428" s="1139">
        <v>7.3</v>
      </c>
    </row>
    <row r="429" spans="1:14">
      <c r="A429" s="1124" t="s">
        <v>620</v>
      </c>
      <c r="B429" s="1124"/>
      <c r="C429" s="12"/>
      <c r="D429" s="12"/>
      <c r="E429" s="12"/>
      <c r="F429" s="12"/>
      <c r="G429" s="12"/>
      <c r="H429" s="12"/>
      <c r="I429" s="12"/>
      <c r="J429" s="12"/>
      <c r="K429" s="12"/>
      <c r="L429" s="12"/>
      <c r="M429" s="12"/>
      <c r="N429" s="12"/>
    </row>
    <row r="431" spans="1:14" ht="15.75">
      <c r="A431" s="5" t="s">
        <v>641</v>
      </c>
      <c r="B431" s="1170"/>
      <c r="C431" s="1170"/>
      <c r="D431" s="1112"/>
      <c r="E431" s="1112"/>
      <c r="F431" s="1112"/>
      <c r="G431" s="1112"/>
      <c r="H431" s="1112"/>
      <c r="I431" s="1112"/>
      <c r="J431" s="1112"/>
      <c r="K431" s="1113" t="s">
        <v>600</v>
      </c>
      <c r="M431" s="1113" t="s">
        <v>601</v>
      </c>
    </row>
    <row r="432" spans="1:14" ht="18.75">
      <c r="A432" s="1115" t="s">
        <v>602</v>
      </c>
      <c r="B432" s="1115"/>
      <c r="C432" s="1115"/>
      <c r="D432" s="1115"/>
      <c r="E432" s="1115"/>
      <c r="F432" s="1115"/>
      <c r="G432" s="1115"/>
      <c r="H432" s="1115"/>
      <c r="I432" s="1115"/>
      <c r="J432" s="1115"/>
      <c r="K432" s="1113" t="s">
        <v>625</v>
      </c>
      <c r="M432" s="1116" t="s">
        <v>604</v>
      </c>
    </row>
    <row r="433" spans="1:15" ht="13.5" customHeight="1">
      <c r="A433" s="946"/>
      <c r="B433" s="946"/>
      <c r="C433" s="946"/>
      <c r="D433" s="946"/>
      <c r="E433" s="1117"/>
      <c r="F433" s="1117"/>
      <c r="G433" s="1117"/>
      <c r="H433" s="1117"/>
      <c r="I433" s="1117"/>
      <c r="J433" s="1117"/>
      <c r="K433" s="1116" t="s">
        <v>605</v>
      </c>
      <c r="M433" s="1116" t="s">
        <v>606</v>
      </c>
    </row>
    <row r="434" spans="1:15" ht="15.75">
      <c r="A434" s="1171" t="s">
        <v>642</v>
      </c>
      <c r="B434" s="946"/>
      <c r="C434" s="946"/>
      <c r="D434" s="946"/>
      <c r="E434" s="946"/>
      <c r="F434" s="946"/>
      <c r="G434" s="946"/>
      <c r="H434" s="946"/>
      <c r="I434" s="946"/>
      <c r="J434" s="946"/>
      <c r="K434" s="946"/>
      <c r="L434" s="946"/>
      <c r="M434" s="946"/>
    </row>
    <row r="435" spans="1:15">
      <c r="A435" s="1166" t="s">
        <v>0</v>
      </c>
      <c r="B435" s="1168"/>
      <c r="C435" s="886" t="s">
        <v>608</v>
      </c>
      <c r="D435" s="886" t="s">
        <v>609</v>
      </c>
      <c r="E435" s="886" t="s">
        <v>610</v>
      </c>
      <c r="F435" s="886" t="s">
        <v>611</v>
      </c>
      <c r="G435" s="886" t="s">
        <v>612</v>
      </c>
      <c r="H435" s="886" t="s">
        <v>613</v>
      </c>
      <c r="I435" s="886" t="s">
        <v>614</v>
      </c>
      <c r="J435" s="886" t="s">
        <v>615</v>
      </c>
      <c r="K435" s="886" t="s">
        <v>616</v>
      </c>
      <c r="L435" s="886" t="s">
        <v>617</v>
      </c>
      <c r="M435" s="886" t="s">
        <v>618</v>
      </c>
      <c r="N435" s="886" t="s">
        <v>619</v>
      </c>
    </row>
    <row r="436" spans="1:15" ht="20.100000000000001" customHeight="1">
      <c r="A436" s="1168">
        <v>1971</v>
      </c>
      <c r="B436" s="1168"/>
      <c r="C436" s="1139">
        <v>4.7</v>
      </c>
      <c r="D436" s="1139">
        <v>0</v>
      </c>
      <c r="E436" s="1139">
        <v>0</v>
      </c>
      <c r="F436" s="1139">
        <v>10.4</v>
      </c>
      <c r="G436" s="1139">
        <v>0</v>
      </c>
      <c r="H436" s="1139">
        <v>0</v>
      </c>
      <c r="I436" s="1139">
        <v>0</v>
      </c>
      <c r="J436" s="1139">
        <v>0</v>
      </c>
      <c r="K436" s="1139">
        <v>0</v>
      </c>
      <c r="L436" s="1139">
        <v>0</v>
      </c>
      <c r="M436" s="1139">
        <v>2.4</v>
      </c>
      <c r="N436" s="1139">
        <v>0.2</v>
      </c>
    </row>
    <row r="437" spans="1:15" ht="20.100000000000001" customHeight="1">
      <c r="A437" s="1168">
        <v>1972</v>
      </c>
      <c r="B437" s="1168"/>
      <c r="C437" s="1139">
        <v>2.8</v>
      </c>
      <c r="D437" s="1139">
        <v>0</v>
      </c>
      <c r="E437" s="1139">
        <v>55.1</v>
      </c>
      <c r="F437" s="1139">
        <v>1.8</v>
      </c>
      <c r="G437" s="1139">
        <v>0</v>
      </c>
      <c r="H437" s="1139">
        <v>0</v>
      </c>
      <c r="I437" s="1139">
        <v>0</v>
      </c>
      <c r="J437" s="1139">
        <v>0</v>
      </c>
      <c r="K437" s="1139">
        <v>0</v>
      </c>
      <c r="L437" s="1139">
        <v>0</v>
      </c>
      <c r="M437" s="1139">
        <v>0</v>
      </c>
      <c r="N437" s="1139">
        <v>3.4</v>
      </c>
    </row>
    <row r="438" spans="1:15" ht="20.100000000000001" customHeight="1">
      <c r="A438" s="1168">
        <v>1973</v>
      </c>
      <c r="B438" s="1168"/>
      <c r="C438" s="1139">
        <v>34.299999999999997</v>
      </c>
      <c r="D438" s="1139">
        <v>0</v>
      </c>
      <c r="E438" s="1139">
        <v>0</v>
      </c>
      <c r="F438" s="1139">
        <v>0</v>
      </c>
      <c r="G438" s="1139">
        <v>0</v>
      </c>
      <c r="H438" s="1139">
        <v>0</v>
      </c>
      <c r="I438" s="1139">
        <v>0</v>
      </c>
      <c r="J438" s="1139">
        <v>0</v>
      </c>
      <c r="K438" s="1139">
        <v>0</v>
      </c>
      <c r="L438" s="1139">
        <v>0</v>
      </c>
      <c r="M438" s="1139">
        <v>0</v>
      </c>
      <c r="N438" s="1139">
        <v>0</v>
      </c>
    </row>
    <row r="439" spans="1:15" ht="20.100000000000001" customHeight="1">
      <c r="A439" s="1168">
        <v>1974</v>
      </c>
      <c r="B439" s="1168"/>
      <c r="C439" s="1139">
        <v>2.8</v>
      </c>
      <c r="D439" s="1139">
        <v>8.8000000000000007</v>
      </c>
      <c r="E439" s="1139">
        <v>0.4</v>
      </c>
      <c r="F439" s="1139">
        <v>0.3</v>
      </c>
      <c r="G439" s="1139">
        <v>0</v>
      </c>
      <c r="H439" s="1139">
        <v>0</v>
      </c>
      <c r="I439" s="1139">
        <v>0</v>
      </c>
      <c r="J439" s="1139">
        <v>0</v>
      </c>
      <c r="K439" s="1139">
        <v>0</v>
      </c>
      <c r="L439" s="1139">
        <v>0</v>
      </c>
      <c r="M439" s="1139">
        <v>0</v>
      </c>
      <c r="N439" s="1139">
        <v>6.5</v>
      </c>
    </row>
    <row r="440" spans="1:15" ht="20.100000000000001" customHeight="1">
      <c r="A440" s="1168">
        <v>1975</v>
      </c>
      <c r="B440" s="1168"/>
      <c r="C440" s="1139">
        <v>29</v>
      </c>
      <c r="D440" s="1139">
        <v>11</v>
      </c>
      <c r="E440" s="1139">
        <v>0</v>
      </c>
      <c r="F440" s="1139">
        <v>4</v>
      </c>
      <c r="G440" s="1139">
        <v>0</v>
      </c>
      <c r="H440" s="1139">
        <v>0</v>
      </c>
      <c r="I440" s="1139">
        <v>0</v>
      </c>
      <c r="J440" s="1139">
        <v>29.7</v>
      </c>
      <c r="K440" s="1139">
        <v>0</v>
      </c>
      <c r="L440" s="1139">
        <v>0</v>
      </c>
      <c r="M440" s="1139">
        <v>0</v>
      </c>
      <c r="N440" s="1139">
        <v>0</v>
      </c>
      <c r="O440" s="1123"/>
    </row>
    <row r="441" spans="1:15" ht="20.100000000000001" customHeight="1">
      <c r="A441" s="1168">
        <v>1976</v>
      </c>
      <c r="B441" s="1168"/>
      <c r="C441" s="1139">
        <v>3.2</v>
      </c>
      <c r="D441" s="1139">
        <v>55.1</v>
      </c>
      <c r="E441" s="1139">
        <v>14.2</v>
      </c>
      <c r="F441" s="1139">
        <v>10.3</v>
      </c>
      <c r="G441" s="1139">
        <v>0</v>
      </c>
      <c r="H441" s="1139">
        <v>0</v>
      </c>
      <c r="I441" s="1139">
        <v>0</v>
      </c>
      <c r="J441" s="1139">
        <v>0</v>
      </c>
      <c r="K441" s="1139">
        <v>0</v>
      </c>
      <c r="L441" s="1139">
        <v>0</v>
      </c>
      <c r="M441" s="1139">
        <v>0</v>
      </c>
      <c r="N441" s="1139">
        <v>7.2</v>
      </c>
      <c r="O441" s="1123"/>
    </row>
    <row r="442" spans="1:15" ht="20.100000000000001" customHeight="1">
      <c r="A442" s="1168">
        <v>1977</v>
      </c>
      <c r="B442" s="1168"/>
      <c r="C442" s="1139">
        <v>35.6</v>
      </c>
      <c r="D442" s="1139">
        <v>1.7</v>
      </c>
      <c r="E442" s="1139">
        <v>0.6</v>
      </c>
      <c r="F442" s="1139">
        <v>20.6</v>
      </c>
      <c r="G442" s="1139">
        <v>0</v>
      </c>
      <c r="H442" s="1139">
        <v>0</v>
      </c>
      <c r="I442" s="1139">
        <v>0</v>
      </c>
      <c r="J442" s="1139">
        <v>0</v>
      </c>
      <c r="K442" s="1139">
        <v>0</v>
      </c>
      <c r="L442" s="1139">
        <v>0</v>
      </c>
      <c r="M442" s="1139">
        <v>0</v>
      </c>
      <c r="N442" s="1139">
        <v>0</v>
      </c>
      <c r="O442" s="1123"/>
    </row>
    <row r="443" spans="1:15" ht="20.100000000000001" customHeight="1">
      <c r="A443" s="1168">
        <v>1978</v>
      </c>
      <c r="B443" s="1168"/>
      <c r="C443" s="1139">
        <v>0</v>
      </c>
      <c r="D443" s="1139">
        <v>20.100000000000001</v>
      </c>
      <c r="E443" s="1139">
        <v>0.7</v>
      </c>
      <c r="F443" s="1139">
        <v>2.7</v>
      </c>
      <c r="G443" s="1139">
        <v>0</v>
      </c>
      <c r="H443" s="1139">
        <v>0</v>
      </c>
      <c r="I443" s="1139">
        <v>0</v>
      </c>
      <c r="J443" s="1139">
        <v>0</v>
      </c>
      <c r="K443" s="1139">
        <v>0</v>
      </c>
      <c r="L443" s="1139">
        <v>0</v>
      </c>
      <c r="M443" s="1139">
        <v>0</v>
      </c>
      <c r="N443" s="1139">
        <v>0.3</v>
      </c>
      <c r="O443" s="1123"/>
    </row>
    <row r="444" spans="1:15" ht="20.100000000000001" customHeight="1">
      <c r="A444" s="1168">
        <v>1979</v>
      </c>
      <c r="B444" s="1168"/>
      <c r="C444" s="1139">
        <v>0.2</v>
      </c>
      <c r="D444" s="1139">
        <v>0</v>
      </c>
      <c r="E444" s="1139">
        <v>5.2</v>
      </c>
      <c r="F444" s="1139">
        <v>0</v>
      </c>
      <c r="G444" s="1139">
        <v>0</v>
      </c>
      <c r="H444" s="1139">
        <v>0</v>
      </c>
      <c r="I444" s="1139">
        <v>0</v>
      </c>
      <c r="J444" s="1139">
        <v>0</v>
      </c>
      <c r="K444" s="1139">
        <v>0</v>
      </c>
      <c r="L444" s="1139">
        <v>0</v>
      </c>
      <c r="M444" s="1139">
        <v>0</v>
      </c>
      <c r="N444" s="1139">
        <v>9.3000000000000007</v>
      </c>
      <c r="O444" s="1123"/>
    </row>
    <row r="445" spans="1:15" ht="20.100000000000001" customHeight="1">
      <c r="A445" s="1168">
        <v>1980</v>
      </c>
      <c r="B445" s="1168"/>
      <c r="C445" s="1139">
        <v>2.6</v>
      </c>
      <c r="D445" s="1139">
        <v>9</v>
      </c>
      <c r="E445" s="1139">
        <v>5.4</v>
      </c>
      <c r="F445" s="1139">
        <v>0</v>
      </c>
      <c r="G445" s="1139">
        <v>0</v>
      </c>
      <c r="H445" s="1139">
        <v>0</v>
      </c>
      <c r="I445" s="1139">
        <v>0</v>
      </c>
      <c r="J445" s="1139">
        <v>0</v>
      </c>
      <c r="K445" s="1139">
        <v>0</v>
      </c>
      <c r="L445" s="1139">
        <v>0</v>
      </c>
      <c r="M445" s="1139">
        <v>0</v>
      </c>
      <c r="N445" s="1139">
        <v>1.8</v>
      </c>
      <c r="O445" s="1123"/>
    </row>
    <row r="446" spans="1:15" ht="20.100000000000001" customHeight="1">
      <c r="A446" s="1168">
        <v>1981</v>
      </c>
      <c r="B446" s="1168"/>
      <c r="C446" s="1139">
        <v>0</v>
      </c>
      <c r="D446" s="1139">
        <v>0.7</v>
      </c>
      <c r="E446" s="1139">
        <v>9</v>
      </c>
      <c r="F446" s="1139">
        <v>0.3</v>
      </c>
      <c r="G446" s="1139">
        <v>26.3</v>
      </c>
      <c r="H446" s="1139">
        <v>0</v>
      </c>
      <c r="I446" s="1139">
        <v>0</v>
      </c>
      <c r="J446" s="1139">
        <v>0</v>
      </c>
      <c r="K446" s="1139">
        <v>0</v>
      </c>
      <c r="L446" s="1139">
        <v>0</v>
      </c>
      <c r="M446" s="1139">
        <v>0</v>
      </c>
      <c r="N446" s="1139">
        <v>0</v>
      </c>
      <c r="O446" s="1123"/>
    </row>
    <row r="447" spans="1:15">
      <c r="A447" s="1124" t="s">
        <v>620</v>
      </c>
      <c r="B447" s="1172"/>
      <c r="C447" s="1172"/>
      <c r="D447" s="1172"/>
      <c r="E447" s="1125"/>
      <c r="F447" s="1125"/>
      <c r="G447" s="1125"/>
      <c r="H447" s="1125"/>
      <c r="I447" s="1125"/>
      <c r="J447" s="1125"/>
      <c r="K447" s="1125"/>
      <c r="L447" s="1125"/>
      <c r="M447" s="1125"/>
    </row>
    <row r="448" spans="1:15" ht="5.25" customHeight="1">
      <c r="A448" s="1127"/>
      <c r="B448" s="1125"/>
      <c r="C448" s="1125"/>
      <c r="D448" s="1125"/>
      <c r="E448" s="1125"/>
      <c r="F448" s="1134"/>
      <c r="G448" s="1134"/>
      <c r="H448" s="1134"/>
      <c r="I448" s="1134"/>
      <c r="J448" s="1125"/>
      <c r="K448" s="1125"/>
    </row>
    <row r="449" spans="1:15" ht="12.75" customHeight="1">
      <c r="A449" s="1110"/>
      <c r="B449" s="1110"/>
      <c r="C449" s="1110"/>
      <c r="D449" s="1110"/>
      <c r="E449" s="1110"/>
      <c r="F449" s="1112"/>
      <c r="G449" s="1112"/>
      <c r="H449" s="1112"/>
      <c r="I449" s="1112"/>
      <c r="J449" s="1110"/>
      <c r="K449" s="1116" t="s">
        <v>600</v>
      </c>
      <c r="M449" s="1116" t="s">
        <v>621</v>
      </c>
    </row>
    <row r="450" spans="1:15" ht="17.25" customHeight="1">
      <c r="A450" s="1115" t="s">
        <v>144</v>
      </c>
      <c r="B450" s="1115"/>
      <c r="C450" s="1115"/>
      <c r="D450" s="1115"/>
      <c r="E450" s="1115"/>
      <c r="F450" s="1115"/>
      <c r="G450" s="1115"/>
      <c r="H450" s="1115"/>
      <c r="I450" s="1115"/>
      <c r="J450" s="1115"/>
      <c r="K450" s="1116" t="s">
        <v>603</v>
      </c>
      <c r="M450" s="1116" t="s">
        <v>622</v>
      </c>
    </row>
    <row r="451" spans="1:15" ht="14.25" customHeight="1">
      <c r="A451" s="1127"/>
      <c r="B451" s="1125"/>
      <c r="C451" s="1125"/>
      <c r="D451" s="946"/>
      <c r="E451" s="1117"/>
      <c r="F451" s="1117"/>
      <c r="G451" s="1117"/>
      <c r="H451" s="1117"/>
      <c r="I451" s="1117"/>
      <c r="J451" s="1117"/>
      <c r="K451" s="1116" t="s">
        <v>605</v>
      </c>
      <c r="M451" s="1116" t="s">
        <v>623</v>
      </c>
    </row>
    <row r="452" spans="1:15" ht="18.75">
      <c r="A452" s="1118" t="s">
        <v>643</v>
      </c>
      <c r="B452" s="1118"/>
      <c r="C452" s="1118"/>
      <c r="D452" s="1118"/>
      <c r="E452" s="1118"/>
      <c r="F452" s="1118"/>
      <c r="G452" s="1173"/>
      <c r="H452" s="1173"/>
      <c r="I452" s="1173"/>
      <c r="J452" s="1173"/>
      <c r="K452" s="946"/>
      <c r="L452" s="1125"/>
      <c r="M452" s="1125"/>
    </row>
    <row r="453" spans="1:15">
      <c r="A453" s="1166" t="s">
        <v>0</v>
      </c>
      <c r="B453" s="1168"/>
      <c r="C453" s="886" t="s">
        <v>608</v>
      </c>
      <c r="D453" s="886" t="s">
        <v>609</v>
      </c>
      <c r="E453" s="886" t="s">
        <v>610</v>
      </c>
      <c r="F453" s="886" t="s">
        <v>611</v>
      </c>
      <c r="G453" s="886" t="s">
        <v>612</v>
      </c>
      <c r="H453" s="886" t="s">
        <v>613</v>
      </c>
      <c r="I453" s="886" t="s">
        <v>614</v>
      </c>
      <c r="J453" s="886" t="s">
        <v>615</v>
      </c>
      <c r="K453" s="886" t="s">
        <v>616</v>
      </c>
      <c r="L453" s="886" t="s">
        <v>617</v>
      </c>
      <c r="M453" s="886" t="s">
        <v>618</v>
      </c>
      <c r="N453" s="886" t="s">
        <v>619</v>
      </c>
    </row>
    <row r="454" spans="1:15" ht="20.100000000000001" customHeight="1">
      <c r="A454" s="1168">
        <v>1982</v>
      </c>
      <c r="B454" s="1168"/>
      <c r="C454" s="1139">
        <v>0.12</v>
      </c>
      <c r="D454" s="1139">
        <v>110.14</v>
      </c>
      <c r="E454" s="1139">
        <v>109.34</v>
      </c>
      <c r="F454" s="1139">
        <v>0.11</v>
      </c>
      <c r="G454" s="1139">
        <v>0</v>
      </c>
      <c r="H454" s="1139">
        <v>0</v>
      </c>
      <c r="I454" s="1139">
        <v>0</v>
      </c>
      <c r="J454" s="1174">
        <v>0.01</v>
      </c>
      <c r="K454" s="1174">
        <v>0.01</v>
      </c>
      <c r="L454" s="1139">
        <v>0</v>
      </c>
      <c r="M454" s="1139">
        <v>18.440000000000001</v>
      </c>
      <c r="N454" s="1139">
        <v>12.12</v>
      </c>
      <c r="O454" s="1123"/>
    </row>
    <row r="455" spans="1:15" ht="20.100000000000001" customHeight="1">
      <c r="A455" s="1168">
        <v>1983</v>
      </c>
      <c r="B455" s="1168"/>
      <c r="C455" s="1139">
        <v>10.11</v>
      </c>
      <c r="D455" s="1139">
        <v>41.51</v>
      </c>
      <c r="E455" s="1139">
        <v>14.72</v>
      </c>
      <c r="F455" s="1139">
        <v>38.93</v>
      </c>
      <c r="G455" s="1139">
        <v>0</v>
      </c>
      <c r="H455" s="1139">
        <v>0</v>
      </c>
      <c r="I455" s="1139">
        <v>0</v>
      </c>
      <c r="J455" s="1174">
        <v>0.01</v>
      </c>
      <c r="K455" s="1139">
        <v>0</v>
      </c>
      <c r="L455" s="1139">
        <v>0</v>
      </c>
      <c r="M455" s="1139">
        <v>0</v>
      </c>
      <c r="N455" s="1174">
        <v>0.04</v>
      </c>
      <c r="O455" s="1123"/>
    </row>
    <row r="456" spans="1:15" ht="20.100000000000001" customHeight="1">
      <c r="A456" s="1168">
        <v>1984</v>
      </c>
      <c r="B456" s="1168"/>
      <c r="C456" s="1139">
        <v>0</v>
      </c>
      <c r="D456" s="1139">
        <v>1.6</v>
      </c>
      <c r="E456" s="1139">
        <v>2.83</v>
      </c>
      <c r="F456" s="1139">
        <v>0</v>
      </c>
      <c r="G456" s="1139">
        <v>0</v>
      </c>
      <c r="H456" s="1139">
        <v>0</v>
      </c>
      <c r="I456" s="1139">
        <v>0</v>
      </c>
      <c r="J456" s="1139">
        <v>0</v>
      </c>
      <c r="K456" s="1139">
        <v>0</v>
      </c>
      <c r="L456" s="1139">
        <v>0</v>
      </c>
      <c r="M456" s="1139">
        <v>0</v>
      </c>
      <c r="N456" s="1139">
        <v>2.42</v>
      </c>
      <c r="O456" s="1123"/>
    </row>
    <row r="457" spans="1:15" ht="20.100000000000001" customHeight="1">
      <c r="A457" s="1168">
        <v>1985</v>
      </c>
      <c r="B457" s="1168"/>
      <c r="C457" s="1174">
        <v>0.02</v>
      </c>
      <c r="D457" s="1139">
        <v>0</v>
      </c>
      <c r="E457" s="1139">
        <v>2.3199999999999998</v>
      </c>
      <c r="F457" s="1139">
        <v>0.91</v>
      </c>
      <c r="G457" s="1174">
        <v>0.01</v>
      </c>
      <c r="H457" s="1139">
        <v>0</v>
      </c>
      <c r="I457" s="1139">
        <v>0</v>
      </c>
      <c r="J457" s="1139">
        <v>0</v>
      </c>
      <c r="K457" s="1139">
        <v>0</v>
      </c>
      <c r="L457" s="1139">
        <v>0</v>
      </c>
      <c r="M457" s="1139">
        <v>0</v>
      </c>
      <c r="N457" s="1174">
        <v>0.04</v>
      </c>
      <c r="O457" s="1123"/>
    </row>
    <row r="458" spans="1:15" ht="20.100000000000001" customHeight="1">
      <c r="A458" s="1168">
        <v>1986</v>
      </c>
      <c r="B458" s="1168"/>
      <c r="C458" s="1139">
        <v>12.7</v>
      </c>
      <c r="D458" s="1139">
        <v>19.23</v>
      </c>
      <c r="E458" s="1174">
        <v>0.03</v>
      </c>
      <c r="F458" s="1139">
        <v>2.14</v>
      </c>
      <c r="G458" s="1139">
        <v>0</v>
      </c>
      <c r="H458" s="1139">
        <v>0</v>
      </c>
      <c r="I458" s="1139">
        <v>0</v>
      </c>
      <c r="J458" s="1139">
        <v>0</v>
      </c>
      <c r="K458" s="1139">
        <v>0</v>
      </c>
      <c r="L458" s="1139">
        <v>0</v>
      </c>
      <c r="M458" s="1139">
        <v>0</v>
      </c>
      <c r="N458" s="1139">
        <v>34</v>
      </c>
      <c r="O458" s="1123"/>
    </row>
    <row r="459" spans="1:15" ht="20.100000000000001" customHeight="1">
      <c r="A459" s="1168">
        <v>1987</v>
      </c>
      <c r="B459" s="1168"/>
      <c r="C459" s="1139">
        <v>0</v>
      </c>
      <c r="D459" s="1139">
        <v>0</v>
      </c>
      <c r="E459" s="1139">
        <v>59.14</v>
      </c>
      <c r="F459" s="1139">
        <v>4.41</v>
      </c>
      <c r="G459" s="1139">
        <v>0</v>
      </c>
      <c r="H459" s="1139">
        <v>0</v>
      </c>
      <c r="I459" s="1139">
        <v>0</v>
      </c>
      <c r="J459" s="1139">
        <v>0</v>
      </c>
      <c r="K459" s="1139">
        <v>0</v>
      </c>
      <c r="L459" s="1139">
        <v>0</v>
      </c>
      <c r="M459" s="1139">
        <v>0</v>
      </c>
      <c r="N459" s="1139">
        <v>4.82</v>
      </c>
      <c r="O459" s="1123"/>
    </row>
    <row r="460" spans="1:15" ht="20.100000000000001" customHeight="1">
      <c r="A460" s="1168">
        <v>1988</v>
      </c>
      <c r="B460" s="1168"/>
      <c r="C460" s="1139">
        <v>0.54</v>
      </c>
      <c r="D460" s="1139">
        <v>202.43</v>
      </c>
      <c r="E460" s="1174">
        <v>0.01</v>
      </c>
      <c r="F460" s="1139">
        <v>18.11</v>
      </c>
      <c r="G460" s="1139">
        <v>0</v>
      </c>
      <c r="H460" s="1139">
        <v>0</v>
      </c>
      <c r="I460" s="1174">
        <v>0.02</v>
      </c>
      <c r="J460" s="1139">
        <v>0.5</v>
      </c>
      <c r="K460" s="1139">
        <v>0</v>
      </c>
      <c r="L460" s="1139">
        <v>0</v>
      </c>
      <c r="M460" s="1174">
        <v>0.01</v>
      </c>
      <c r="N460" s="1174">
        <v>0.01</v>
      </c>
      <c r="O460" s="1123"/>
    </row>
    <row r="461" spans="1:15" ht="20.100000000000001" customHeight="1">
      <c r="A461" s="1168">
        <v>1989</v>
      </c>
      <c r="B461" s="1168"/>
      <c r="C461" s="1174">
        <v>0.03</v>
      </c>
      <c r="D461" s="1139">
        <v>4.83</v>
      </c>
      <c r="E461" s="1139">
        <v>44.8</v>
      </c>
      <c r="F461" s="1139">
        <v>7.23</v>
      </c>
      <c r="G461" s="1139">
        <v>0</v>
      </c>
      <c r="H461" s="1139">
        <v>0</v>
      </c>
      <c r="I461" s="1139">
        <v>0</v>
      </c>
      <c r="J461" s="1139">
        <v>0</v>
      </c>
      <c r="K461" s="1139">
        <v>0</v>
      </c>
      <c r="L461" s="1139">
        <v>0</v>
      </c>
      <c r="M461" s="1139">
        <v>0</v>
      </c>
      <c r="N461" s="1139">
        <v>19.03</v>
      </c>
      <c r="O461" s="1123"/>
    </row>
    <row r="462" spans="1:15" ht="20.100000000000001" customHeight="1">
      <c r="A462" s="1168">
        <v>1990</v>
      </c>
      <c r="B462" s="1168"/>
      <c r="C462" s="1139">
        <v>13.83</v>
      </c>
      <c r="D462" s="1139">
        <v>38.049999999999997</v>
      </c>
      <c r="E462" s="1139">
        <v>0.12</v>
      </c>
      <c r="F462" s="1139">
        <v>0.82</v>
      </c>
      <c r="G462" s="1139">
        <v>0</v>
      </c>
      <c r="H462" s="1139">
        <v>0</v>
      </c>
      <c r="I462" s="1139">
        <v>0</v>
      </c>
      <c r="J462" s="1139">
        <v>0</v>
      </c>
      <c r="K462" s="1139">
        <v>0</v>
      </c>
      <c r="L462" s="1139">
        <v>0</v>
      </c>
      <c r="M462" s="1139">
        <v>0</v>
      </c>
      <c r="N462" s="1139">
        <v>0</v>
      </c>
      <c r="O462" s="1123"/>
    </row>
    <row r="463" spans="1:15" ht="20.100000000000001" customHeight="1">
      <c r="A463" s="1168">
        <v>1991</v>
      </c>
      <c r="B463" s="1168"/>
      <c r="C463" s="1139">
        <v>1.94</v>
      </c>
      <c r="D463" s="1139">
        <v>2.34</v>
      </c>
      <c r="E463" s="1139">
        <v>14.83</v>
      </c>
      <c r="F463" s="1139">
        <v>0.11</v>
      </c>
      <c r="G463" s="1139">
        <v>0</v>
      </c>
      <c r="H463" s="1139">
        <v>0</v>
      </c>
      <c r="I463" s="1139">
        <v>0</v>
      </c>
      <c r="J463" s="1139">
        <v>0</v>
      </c>
      <c r="K463" s="1139">
        <v>0</v>
      </c>
      <c r="L463" s="1139">
        <v>0</v>
      </c>
      <c r="M463" s="1139">
        <v>0</v>
      </c>
      <c r="N463" s="1139">
        <v>18.13</v>
      </c>
      <c r="O463" s="1123"/>
    </row>
    <row r="464" spans="1:15" ht="20.100000000000001" customHeight="1">
      <c r="A464" s="1168">
        <v>1992</v>
      </c>
      <c r="B464" s="1168"/>
      <c r="C464" s="1139">
        <v>19.87</v>
      </c>
      <c r="D464" s="1139">
        <v>15.32</v>
      </c>
      <c r="E464" s="1139">
        <v>0.73</v>
      </c>
      <c r="F464" s="1139">
        <v>56.21</v>
      </c>
      <c r="G464" s="1139">
        <v>0</v>
      </c>
      <c r="H464" s="1139">
        <v>0</v>
      </c>
      <c r="I464" s="1139">
        <v>0</v>
      </c>
      <c r="J464" s="1174">
        <v>0.02</v>
      </c>
      <c r="K464" s="1139">
        <v>0</v>
      </c>
      <c r="L464" s="1139">
        <v>0</v>
      </c>
      <c r="M464" s="1139">
        <v>0</v>
      </c>
      <c r="N464" s="1139">
        <v>5.33</v>
      </c>
      <c r="O464" s="1123"/>
    </row>
    <row r="465" spans="1:15" ht="20.100000000000001" customHeight="1">
      <c r="A465" s="1168">
        <v>1993</v>
      </c>
      <c r="B465" s="1168"/>
      <c r="C465" s="1139">
        <v>18.54</v>
      </c>
      <c r="D465" s="1139">
        <v>87.11</v>
      </c>
      <c r="E465" s="1174">
        <v>0.02</v>
      </c>
      <c r="F465" s="1139">
        <v>2.0699999999999998</v>
      </c>
      <c r="G465" s="1174">
        <v>0.01</v>
      </c>
      <c r="H465" s="1139">
        <v>0</v>
      </c>
      <c r="I465" s="1139">
        <v>0</v>
      </c>
      <c r="J465" s="1139">
        <v>0</v>
      </c>
      <c r="K465" s="1139">
        <v>0</v>
      </c>
      <c r="L465" s="1139">
        <v>0</v>
      </c>
      <c r="M465" s="1139">
        <v>0</v>
      </c>
      <c r="N465" s="1174">
        <v>0.01</v>
      </c>
      <c r="O465" s="1123"/>
    </row>
    <row r="466" spans="1:15" ht="20.100000000000001" customHeight="1">
      <c r="A466" s="1168">
        <v>1994</v>
      </c>
      <c r="B466" s="1168"/>
      <c r="C466" s="1139">
        <v>0.22</v>
      </c>
      <c r="D466" s="1139">
        <v>0</v>
      </c>
      <c r="E466" s="1139">
        <v>2.99</v>
      </c>
      <c r="F466" s="1139">
        <v>0</v>
      </c>
      <c r="G466" s="1174">
        <v>0.01</v>
      </c>
      <c r="H466" s="1139">
        <v>0</v>
      </c>
      <c r="I466" s="1174">
        <v>0.02</v>
      </c>
      <c r="J466" s="1174">
        <v>0.01</v>
      </c>
      <c r="K466" s="1139">
        <v>0</v>
      </c>
      <c r="L466" s="1139">
        <v>0</v>
      </c>
      <c r="M466" s="1139">
        <v>0</v>
      </c>
      <c r="N466" s="1139">
        <v>0</v>
      </c>
      <c r="O466" s="1123"/>
    </row>
    <row r="467" spans="1:15" ht="20.100000000000001" customHeight="1">
      <c r="A467" s="1168">
        <v>1995</v>
      </c>
      <c r="B467" s="1168"/>
      <c r="C467" s="1139">
        <v>0</v>
      </c>
      <c r="D467" s="1139">
        <v>5.93</v>
      </c>
      <c r="E467" s="1139">
        <v>60.54</v>
      </c>
      <c r="F467" s="1139">
        <v>2.0299999999999998</v>
      </c>
      <c r="G467" s="1139">
        <v>0</v>
      </c>
      <c r="H467" s="1139">
        <v>0</v>
      </c>
      <c r="I467" s="1139">
        <v>18.21</v>
      </c>
      <c r="J467" s="1139">
        <v>3.6</v>
      </c>
      <c r="K467" s="1139">
        <v>0</v>
      </c>
      <c r="L467" s="1174">
        <v>0.01</v>
      </c>
      <c r="M467" s="1139">
        <v>0.2</v>
      </c>
      <c r="N467" s="1139">
        <v>55</v>
      </c>
      <c r="O467" s="1123"/>
    </row>
    <row r="468" spans="1:15" ht="20.100000000000001" customHeight="1">
      <c r="A468" s="1168">
        <v>1996</v>
      </c>
      <c r="B468" s="1168"/>
      <c r="C468" s="1139">
        <v>53.04</v>
      </c>
      <c r="D468" s="1139">
        <v>6.12</v>
      </c>
      <c r="E468" s="1139">
        <v>44.08</v>
      </c>
      <c r="F468" s="1139">
        <v>0.02</v>
      </c>
      <c r="G468" s="1139">
        <v>0</v>
      </c>
      <c r="H468" s="1139">
        <v>0</v>
      </c>
      <c r="I468" s="1139">
        <v>0</v>
      </c>
      <c r="J468" s="1139">
        <v>0</v>
      </c>
      <c r="K468" s="1139">
        <v>0</v>
      </c>
      <c r="L468" s="1139">
        <v>0</v>
      </c>
      <c r="M468" s="1139">
        <v>0.11</v>
      </c>
      <c r="N468" s="1139">
        <v>0</v>
      </c>
      <c r="O468" s="1123"/>
    </row>
    <row r="469" spans="1:15" ht="20.100000000000001" customHeight="1">
      <c r="A469" s="1168">
        <v>1997</v>
      </c>
      <c r="B469" s="1168"/>
      <c r="C469" s="1139">
        <v>44.02</v>
      </c>
      <c r="D469" s="1139">
        <v>0.01</v>
      </c>
      <c r="E469" s="1139">
        <v>36.04</v>
      </c>
      <c r="F469" s="1139">
        <v>1.55</v>
      </c>
      <c r="G469" s="1139">
        <v>0</v>
      </c>
      <c r="H469" s="1139">
        <v>0</v>
      </c>
      <c r="I469" s="1139">
        <v>0</v>
      </c>
      <c r="J469" s="1139">
        <v>0</v>
      </c>
      <c r="K469" s="1139">
        <v>0</v>
      </c>
      <c r="L469" s="1139">
        <v>5.51</v>
      </c>
      <c r="M469" s="1139">
        <v>13.91</v>
      </c>
      <c r="N469" s="1139">
        <v>14.33</v>
      </c>
      <c r="O469" s="1123"/>
    </row>
    <row r="470" spans="1:15" ht="20.100000000000001" customHeight="1">
      <c r="A470" s="1168">
        <v>1998</v>
      </c>
      <c r="B470" s="1168"/>
      <c r="C470" s="1139">
        <v>68.14</v>
      </c>
      <c r="D470" s="1139">
        <v>45.7</v>
      </c>
      <c r="E470" s="1139">
        <v>2.72</v>
      </c>
      <c r="F470" s="1174">
        <v>0.04</v>
      </c>
      <c r="G470" s="1139">
        <v>0</v>
      </c>
      <c r="H470" s="1139">
        <v>0</v>
      </c>
      <c r="I470" s="1139">
        <v>0</v>
      </c>
      <c r="J470" s="1139">
        <v>0</v>
      </c>
      <c r="K470" s="1139">
        <v>0</v>
      </c>
      <c r="L470" s="1139">
        <v>0</v>
      </c>
      <c r="M470" s="1139">
        <v>0</v>
      </c>
      <c r="N470" s="1139">
        <v>3.2</v>
      </c>
      <c r="O470" s="1123"/>
    </row>
    <row r="471" spans="1:15" ht="20.100000000000001" customHeight="1">
      <c r="A471" s="1168">
        <v>1999</v>
      </c>
      <c r="B471" s="1168"/>
      <c r="C471" s="1174">
        <v>0.02</v>
      </c>
      <c r="D471" s="1139">
        <v>4.3099999999999996</v>
      </c>
      <c r="E471" s="1139">
        <v>8.82</v>
      </c>
      <c r="F471" s="1139">
        <v>0</v>
      </c>
      <c r="G471" s="1139">
        <v>0</v>
      </c>
      <c r="H471" s="1139">
        <v>0</v>
      </c>
      <c r="I471" s="1139">
        <v>0</v>
      </c>
      <c r="J471" s="1139">
        <v>0.11</v>
      </c>
      <c r="K471" s="1139">
        <v>0</v>
      </c>
      <c r="L471" s="1139">
        <v>0</v>
      </c>
      <c r="M471" s="1139">
        <v>0</v>
      </c>
      <c r="N471" s="1174">
        <v>0.01</v>
      </c>
      <c r="O471" s="1123"/>
    </row>
    <row r="472" spans="1:15" ht="20.100000000000001" customHeight="1">
      <c r="A472" s="1168">
        <v>2000</v>
      </c>
      <c r="B472" s="1168"/>
      <c r="C472" s="1139">
        <v>0</v>
      </c>
      <c r="D472" s="1139">
        <v>0</v>
      </c>
      <c r="E472" s="1174">
        <v>0.01</v>
      </c>
      <c r="F472" s="1139">
        <v>0</v>
      </c>
      <c r="G472" s="1139">
        <v>0</v>
      </c>
      <c r="H472" s="1139">
        <v>0</v>
      </c>
      <c r="I472" s="1139">
        <v>0</v>
      </c>
      <c r="J472" s="1139">
        <v>0</v>
      </c>
      <c r="K472" s="1139">
        <v>0</v>
      </c>
      <c r="L472" s="1174">
        <v>0.01</v>
      </c>
      <c r="M472" s="1139">
        <v>0</v>
      </c>
      <c r="N472" s="1139">
        <v>4.72</v>
      </c>
      <c r="O472" s="1123"/>
    </row>
    <row r="473" spans="1:15" ht="20.100000000000001" customHeight="1">
      <c r="A473" s="1168">
        <v>2001</v>
      </c>
      <c r="B473" s="1168"/>
      <c r="C473" s="1174">
        <v>0.04</v>
      </c>
      <c r="D473" s="1139">
        <v>0</v>
      </c>
      <c r="E473" s="1174">
        <v>0.03</v>
      </c>
      <c r="F473" s="1139">
        <v>0</v>
      </c>
      <c r="G473" s="1139">
        <v>0</v>
      </c>
      <c r="H473" s="1139">
        <v>0</v>
      </c>
      <c r="I473" s="1139">
        <v>2</v>
      </c>
      <c r="J473" s="1139">
        <v>0</v>
      </c>
      <c r="K473" s="1139">
        <v>0</v>
      </c>
      <c r="L473" s="1139">
        <v>0</v>
      </c>
      <c r="M473" s="1139">
        <v>0</v>
      </c>
      <c r="N473" s="1139">
        <v>0</v>
      </c>
      <c r="O473" s="1123"/>
    </row>
    <row r="474" spans="1:15" ht="20.100000000000001" customHeight="1">
      <c r="A474" s="1168">
        <v>2002</v>
      </c>
      <c r="B474" s="1168"/>
      <c r="C474" s="1174">
        <v>0.02</v>
      </c>
      <c r="D474" s="1139">
        <v>0.32</v>
      </c>
      <c r="E474" s="1139">
        <v>23.76</v>
      </c>
      <c r="F474" s="1139">
        <v>1.6</v>
      </c>
      <c r="G474" s="1139">
        <v>4.91</v>
      </c>
      <c r="H474" s="1139">
        <v>0</v>
      </c>
      <c r="I474" s="1139">
        <v>0</v>
      </c>
      <c r="J474" s="1139">
        <v>0</v>
      </c>
      <c r="K474" s="1139">
        <v>0</v>
      </c>
      <c r="L474" s="1139">
        <v>0</v>
      </c>
      <c r="M474" s="1139">
        <v>0</v>
      </c>
      <c r="N474" s="1139">
        <v>0.13</v>
      </c>
      <c r="O474" s="1123"/>
    </row>
    <row r="475" spans="1:15" ht="20.100000000000001" customHeight="1">
      <c r="A475" s="1168">
        <v>2003</v>
      </c>
      <c r="B475" s="1168"/>
      <c r="C475" s="1139">
        <v>2.93</v>
      </c>
      <c r="D475" s="1139">
        <v>0.25</v>
      </c>
      <c r="E475" s="1139">
        <v>3.91</v>
      </c>
      <c r="F475" s="1139">
        <v>44.7</v>
      </c>
      <c r="G475" s="1139">
        <v>0</v>
      </c>
      <c r="H475" s="1139">
        <v>0</v>
      </c>
      <c r="I475" s="1174">
        <v>0.02</v>
      </c>
      <c r="J475" s="1139">
        <v>0</v>
      </c>
      <c r="K475" s="1139">
        <v>0</v>
      </c>
      <c r="L475" s="1139">
        <v>0</v>
      </c>
      <c r="M475" s="1139">
        <v>0</v>
      </c>
      <c r="N475" s="1139">
        <v>0</v>
      </c>
      <c r="O475" s="1123"/>
    </row>
    <row r="476" spans="1:15" ht="20.100000000000001" customHeight="1">
      <c r="A476" s="1168">
        <v>2004</v>
      </c>
      <c r="B476" s="1168"/>
      <c r="C476" s="1139">
        <v>6.83</v>
      </c>
      <c r="D476" s="1139">
        <v>0</v>
      </c>
      <c r="E476" s="1174">
        <v>0.02</v>
      </c>
      <c r="F476" s="1174">
        <v>0.03</v>
      </c>
      <c r="G476" s="1139">
        <v>0</v>
      </c>
      <c r="H476" s="1139">
        <v>0</v>
      </c>
      <c r="I476" s="1139">
        <v>0</v>
      </c>
      <c r="J476" s="1139">
        <v>0</v>
      </c>
      <c r="K476" s="1139">
        <v>0</v>
      </c>
      <c r="L476" s="1139">
        <v>0</v>
      </c>
      <c r="M476" s="1139">
        <v>0</v>
      </c>
      <c r="N476" s="1139">
        <v>19.899999999999999</v>
      </c>
      <c r="O476" s="1123"/>
    </row>
    <row r="477" spans="1:15" ht="20.100000000000001" customHeight="1">
      <c r="A477" s="1168">
        <v>2005</v>
      </c>
      <c r="B477" s="1168"/>
      <c r="C477" s="1139">
        <v>15.21</v>
      </c>
      <c r="D477" s="1139">
        <v>0.65</v>
      </c>
      <c r="E477" s="1139">
        <v>0.08</v>
      </c>
      <c r="F477" s="1139">
        <v>4.62</v>
      </c>
      <c r="G477" s="1174">
        <v>0.01</v>
      </c>
      <c r="H477" s="1139">
        <v>0</v>
      </c>
      <c r="I477" s="1139">
        <v>0</v>
      </c>
      <c r="J477" s="1139">
        <v>0</v>
      </c>
      <c r="K477" s="1139">
        <v>0</v>
      </c>
      <c r="L477" s="1139">
        <v>0</v>
      </c>
      <c r="M477" s="1139">
        <v>0</v>
      </c>
      <c r="N477" s="1174">
        <v>0.01</v>
      </c>
      <c r="O477" s="1123"/>
    </row>
    <row r="478" spans="1:15" ht="20.100000000000001" customHeight="1">
      <c r="A478" s="1168">
        <v>2006</v>
      </c>
      <c r="B478" s="1168"/>
      <c r="C478" s="1174">
        <v>0.01</v>
      </c>
      <c r="D478" s="1139">
        <v>28.3</v>
      </c>
      <c r="E478" s="1139">
        <v>0.05</v>
      </c>
      <c r="F478" s="1174">
        <v>0.02</v>
      </c>
      <c r="G478" s="1139">
        <v>0</v>
      </c>
      <c r="H478" s="1139">
        <v>0</v>
      </c>
      <c r="I478" s="1139">
        <v>0</v>
      </c>
      <c r="J478" s="1139">
        <v>0</v>
      </c>
      <c r="K478" s="1139">
        <v>0</v>
      </c>
      <c r="L478" s="1139">
        <v>0</v>
      </c>
      <c r="M478" s="1139">
        <v>1.1100000000000001</v>
      </c>
      <c r="N478" s="1139">
        <v>31.33</v>
      </c>
      <c r="O478" s="1123"/>
    </row>
    <row r="479" spans="1:15" ht="20.100000000000001" customHeight="1">
      <c r="A479" s="1168">
        <v>2007</v>
      </c>
      <c r="B479" s="1168"/>
      <c r="C479" s="1139">
        <v>1.74</v>
      </c>
      <c r="D479" s="1139">
        <v>0.56000000000000005</v>
      </c>
      <c r="E479" s="1139">
        <v>6.5</v>
      </c>
      <c r="F479" s="1174">
        <v>0.02</v>
      </c>
      <c r="G479" s="1139">
        <v>0</v>
      </c>
      <c r="H479" s="1139">
        <v>0</v>
      </c>
      <c r="I479" s="1139">
        <v>0</v>
      </c>
      <c r="J479" s="1139">
        <v>0</v>
      </c>
      <c r="K479" s="1139">
        <v>0</v>
      </c>
      <c r="L479" s="1139">
        <v>0</v>
      </c>
      <c r="M479" s="1174">
        <v>0.02</v>
      </c>
      <c r="N479" s="1139">
        <v>0</v>
      </c>
      <c r="O479" s="1123"/>
    </row>
    <row r="480" spans="1:15" ht="20.100000000000001" customHeight="1">
      <c r="A480" s="1168">
        <v>2008</v>
      </c>
      <c r="B480" s="1168"/>
      <c r="C480" s="1139">
        <v>52.05</v>
      </c>
      <c r="D480" s="1139">
        <v>0</v>
      </c>
      <c r="E480" s="1139">
        <v>0</v>
      </c>
      <c r="F480" s="1139">
        <v>0</v>
      </c>
      <c r="G480" s="1139">
        <v>0</v>
      </c>
      <c r="H480" s="1139">
        <v>0</v>
      </c>
      <c r="I480" s="1139">
        <v>0</v>
      </c>
      <c r="J480" s="1139">
        <v>0</v>
      </c>
      <c r="K480" s="1139">
        <v>0</v>
      </c>
      <c r="L480" s="1139">
        <v>0</v>
      </c>
      <c r="M480" s="1174">
        <v>0.01</v>
      </c>
      <c r="N480" s="1139">
        <v>7.8</v>
      </c>
      <c r="O480" s="1123"/>
    </row>
    <row r="481" spans="1:15" ht="20.100000000000001" customHeight="1">
      <c r="A481" s="1168">
        <v>2009</v>
      </c>
      <c r="B481" s="1168"/>
      <c r="C481" s="1139">
        <v>5.82</v>
      </c>
      <c r="D481" s="1174">
        <v>0.01</v>
      </c>
      <c r="E481" s="1139">
        <v>16.63</v>
      </c>
      <c r="F481" s="1139">
        <v>7.23</v>
      </c>
      <c r="G481" s="1139">
        <v>0</v>
      </c>
      <c r="H481" s="1139">
        <v>0</v>
      </c>
      <c r="I481" s="1139">
        <v>0</v>
      </c>
      <c r="J481" s="1139">
        <v>0</v>
      </c>
      <c r="K481" s="1139">
        <v>0</v>
      </c>
      <c r="L481" s="1139">
        <v>0</v>
      </c>
      <c r="M481" s="1174">
        <v>0.01</v>
      </c>
      <c r="N481" s="1139">
        <v>68.430000000000007</v>
      </c>
      <c r="O481" s="1123"/>
    </row>
    <row r="482" spans="1:15" ht="20.100000000000001" customHeight="1">
      <c r="A482" s="1168">
        <v>2010</v>
      </c>
      <c r="B482" s="1168"/>
      <c r="C482" s="1139">
        <v>0.21</v>
      </c>
      <c r="D482" s="1139">
        <v>19.41</v>
      </c>
      <c r="E482" s="1139">
        <v>43.4</v>
      </c>
      <c r="F482" s="1139">
        <v>1.63</v>
      </c>
      <c r="G482" s="1174">
        <v>0.04</v>
      </c>
      <c r="H482" s="1139">
        <v>0</v>
      </c>
      <c r="I482" s="1174">
        <v>0.01</v>
      </c>
      <c r="J482" s="1139">
        <v>0</v>
      </c>
      <c r="K482" s="1139">
        <v>0</v>
      </c>
      <c r="L482" s="1139">
        <v>0</v>
      </c>
      <c r="M482" s="1139">
        <v>17.600000000000001</v>
      </c>
      <c r="N482" s="1139">
        <v>0</v>
      </c>
      <c r="O482" s="1123"/>
    </row>
    <row r="483" spans="1:15">
      <c r="A483" s="1124" t="s">
        <v>620</v>
      </c>
      <c r="B483" s="946"/>
      <c r="C483" s="946"/>
      <c r="D483" s="946"/>
      <c r="E483" s="946"/>
      <c r="F483" s="946"/>
      <c r="G483" s="946"/>
      <c r="H483" s="946"/>
      <c r="I483" s="946"/>
      <c r="J483" s="946"/>
      <c r="K483" s="946"/>
      <c r="L483" s="946"/>
      <c r="M483" s="946"/>
    </row>
    <row r="484" spans="1:15" ht="6.75" customHeight="1"/>
    <row r="485" spans="1:15" ht="15.75">
      <c r="A485" s="1110"/>
      <c r="B485" s="1111"/>
      <c r="C485" s="1111"/>
      <c r="D485" s="1111"/>
      <c r="E485" s="1111"/>
      <c r="F485" s="1112"/>
      <c r="G485" s="1112"/>
      <c r="H485" s="1112"/>
      <c r="I485" s="1112"/>
      <c r="J485" s="1110"/>
      <c r="K485" s="1113" t="s">
        <v>600</v>
      </c>
      <c r="M485" s="1113" t="s">
        <v>601</v>
      </c>
    </row>
    <row r="486" spans="1:15" ht="18.75">
      <c r="A486" s="1115" t="s">
        <v>602</v>
      </c>
      <c r="B486" s="1115"/>
      <c r="C486" s="1115"/>
      <c r="D486" s="1115"/>
      <c r="E486" s="1115"/>
      <c r="F486" s="1115"/>
      <c r="G486" s="1115"/>
      <c r="H486" s="1115"/>
      <c r="I486" s="1115"/>
      <c r="J486" s="1115"/>
      <c r="K486" s="1113" t="s">
        <v>625</v>
      </c>
      <c r="M486" s="1116" t="s">
        <v>604</v>
      </c>
    </row>
    <row r="487" spans="1:15" ht="14.25" customHeight="1">
      <c r="A487" s="946"/>
      <c r="B487" s="946"/>
      <c r="C487" s="1117"/>
      <c r="D487" s="1117"/>
      <c r="E487" s="1117"/>
      <c r="F487" s="1117"/>
      <c r="G487" s="1117"/>
      <c r="H487" s="1117"/>
      <c r="I487" s="1117"/>
      <c r="J487" s="1117"/>
      <c r="K487" s="1116" t="s">
        <v>605</v>
      </c>
      <c r="M487" s="1116" t="s">
        <v>606</v>
      </c>
    </row>
    <row r="488" spans="1:15" ht="15.75">
      <c r="A488" s="1118" t="s">
        <v>644</v>
      </c>
      <c r="B488" s="1118"/>
      <c r="C488" s="1118"/>
      <c r="D488" s="1118"/>
      <c r="E488" s="1118"/>
      <c r="F488" s="1118"/>
      <c r="G488" s="1118"/>
      <c r="H488" s="1118"/>
      <c r="I488" s="1118"/>
      <c r="J488" s="1118"/>
      <c r="K488" s="946"/>
      <c r="L488" s="946"/>
      <c r="M488" s="946"/>
    </row>
    <row r="489" spans="1:15">
      <c r="A489" s="1166" t="s">
        <v>0</v>
      </c>
      <c r="B489" s="1168"/>
      <c r="C489" s="886" t="s">
        <v>608</v>
      </c>
      <c r="D489" s="886" t="s">
        <v>609</v>
      </c>
      <c r="E489" s="886" t="s">
        <v>610</v>
      </c>
      <c r="F489" s="886" t="s">
        <v>611</v>
      </c>
      <c r="G489" s="886" t="s">
        <v>612</v>
      </c>
      <c r="H489" s="886" t="s">
        <v>613</v>
      </c>
      <c r="I489" s="886" t="s">
        <v>614</v>
      </c>
      <c r="J489" s="886" t="s">
        <v>615</v>
      </c>
      <c r="K489" s="886" t="s">
        <v>616</v>
      </c>
      <c r="L489" s="886" t="s">
        <v>617</v>
      </c>
      <c r="M489" s="886" t="s">
        <v>618</v>
      </c>
      <c r="N489" s="886" t="s">
        <v>619</v>
      </c>
    </row>
    <row r="490" spans="1:15" ht="20.100000000000001" customHeight="1">
      <c r="A490" s="1168">
        <v>1971</v>
      </c>
      <c r="B490" s="1168"/>
      <c r="C490" s="1175">
        <v>74.02995391705069</v>
      </c>
      <c r="D490" s="1175">
        <v>70.816964285714278</v>
      </c>
      <c r="E490" s="1175">
        <v>68.971774193548384</v>
      </c>
      <c r="F490" s="1175">
        <v>67.491666666666688</v>
      </c>
      <c r="G490" s="1175">
        <v>66.564516129032256</v>
      </c>
      <c r="H490" s="1175">
        <v>62.274999999999999</v>
      </c>
      <c r="I490" s="1175">
        <v>66.240591397849471</v>
      </c>
      <c r="J490" s="1175">
        <v>73.030913978494624</v>
      </c>
      <c r="K490" s="1175">
        <v>63.933333333333309</v>
      </c>
      <c r="L490" s="1175">
        <v>67.614247311827967</v>
      </c>
      <c r="M490" s="1175">
        <v>67.524999999999991</v>
      </c>
      <c r="N490" s="1175">
        <v>68.817204301075265</v>
      </c>
    </row>
    <row r="491" spans="1:15" ht="20.100000000000001" customHeight="1">
      <c r="A491" s="1168">
        <v>1972</v>
      </c>
      <c r="B491" s="1168"/>
      <c r="C491" s="1175">
        <v>73.05913978494624</v>
      </c>
      <c r="D491" s="1175">
        <v>63.938218390804579</v>
      </c>
      <c r="E491" s="1175">
        <v>67.576612903225822</v>
      </c>
      <c r="F491" s="1175">
        <v>65.077777777777783</v>
      </c>
      <c r="G491" s="1175">
        <v>53.916666666666664</v>
      </c>
      <c r="H491" s="1175">
        <v>65.58194444444446</v>
      </c>
      <c r="I491" s="1175">
        <v>68.239247311827953</v>
      </c>
      <c r="J491" s="1175">
        <v>60.020161290322569</v>
      </c>
      <c r="K491" s="1175">
        <v>67.186111111111103</v>
      </c>
      <c r="L491" s="1175">
        <v>71.103494623655934</v>
      </c>
      <c r="M491" s="1175">
        <v>69.86388888888888</v>
      </c>
      <c r="N491" s="1175">
        <v>71.862903225806448</v>
      </c>
    </row>
    <row r="492" spans="1:15" ht="20.100000000000001" customHeight="1">
      <c r="A492" s="1168">
        <v>1973</v>
      </c>
      <c r="B492" s="1168"/>
      <c r="C492" s="1175">
        <v>70.717741935483858</v>
      </c>
      <c r="D492" s="1175">
        <v>70.035714285714263</v>
      </c>
      <c r="E492" s="1175">
        <v>59.646505376344088</v>
      </c>
      <c r="F492" s="1175">
        <v>52.088888888888881</v>
      </c>
      <c r="G492" s="1175">
        <v>55.16935483870968</v>
      </c>
      <c r="H492" s="1175">
        <v>58.865277777777784</v>
      </c>
      <c r="I492" s="1175">
        <v>66.146505376344095</v>
      </c>
      <c r="J492" s="1175">
        <v>63.15591397849461</v>
      </c>
      <c r="K492" s="1175">
        <v>70.741666666666688</v>
      </c>
      <c r="L492" s="1175">
        <v>68.848118279569889</v>
      </c>
      <c r="M492" s="1175">
        <v>68.397222222222211</v>
      </c>
      <c r="N492" s="1175">
        <v>70.8010752688172</v>
      </c>
    </row>
    <row r="493" spans="1:15" ht="20.100000000000001" customHeight="1">
      <c r="A493" s="1168">
        <v>1974</v>
      </c>
      <c r="B493" s="1168"/>
      <c r="C493" s="1175">
        <v>71.173387096774192</v>
      </c>
      <c r="D493" s="1175">
        <v>66.072916666666657</v>
      </c>
      <c r="E493" s="1175">
        <v>66.501344086021504</v>
      </c>
      <c r="F493" s="1175">
        <v>59.426388888888894</v>
      </c>
      <c r="G493" s="1175">
        <v>56.349462365591386</v>
      </c>
      <c r="H493" s="1175">
        <v>58.49583333333333</v>
      </c>
      <c r="I493" s="1175">
        <v>56.291666666666664</v>
      </c>
      <c r="J493" s="1175">
        <v>61.899193548387089</v>
      </c>
      <c r="K493" s="1175">
        <v>65.798611111111128</v>
      </c>
      <c r="L493" s="1175">
        <v>63.188172043010752</v>
      </c>
      <c r="M493" s="1175">
        <v>67.870833333333323</v>
      </c>
      <c r="N493" s="1175">
        <v>65.862903225806448</v>
      </c>
    </row>
    <row r="494" spans="1:15" ht="20.100000000000001" customHeight="1">
      <c r="A494" s="1168">
        <v>1975</v>
      </c>
      <c r="B494" s="1168"/>
      <c r="C494" s="1175">
        <v>69.696236559139777</v>
      </c>
      <c r="D494" s="1175">
        <v>67.921130952380949</v>
      </c>
      <c r="E494" s="1175">
        <v>56.063172043010745</v>
      </c>
      <c r="F494" s="1175">
        <v>56.791666666666664</v>
      </c>
      <c r="G494" s="1175">
        <v>55.560483870967737</v>
      </c>
      <c r="H494" s="1175">
        <v>62.55</v>
      </c>
      <c r="I494" s="1175">
        <v>65.895161290322577</v>
      </c>
      <c r="J494" s="1175">
        <v>64.959677419354861</v>
      </c>
      <c r="K494" s="1175">
        <v>64.347222222222229</v>
      </c>
      <c r="L494" s="1175">
        <v>60.767473118279575</v>
      </c>
      <c r="M494" s="1175">
        <v>68.134722222222223</v>
      </c>
      <c r="N494" s="1175">
        <v>69.313172043010752</v>
      </c>
    </row>
    <row r="495" spans="1:15" ht="20.100000000000001" customHeight="1">
      <c r="A495" s="1168">
        <v>1976</v>
      </c>
      <c r="B495" s="1168"/>
      <c r="C495" s="1175">
        <v>66.333333333333329</v>
      </c>
      <c r="D495" s="1175">
        <v>70.425287356321832</v>
      </c>
      <c r="E495" s="1175">
        <v>70.46908602150539</v>
      </c>
      <c r="F495" s="1175">
        <v>62.781944444444441</v>
      </c>
      <c r="G495" s="1175">
        <v>52.854838709677416</v>
      </c>
      <c r="H495" s="1175">
        <v>59.045833333333341</v>
      </c>
      <c r="I495" s="1175">
        <v>64.353494623655919</v>
      </c>
      <c r="J495" s="1175">
        <v>59.204301075268809</v>
      </c>
      <c r="K495" s="1175">
        <v>65.62222222222222</v>
      </c>
      <c r="L495" s="1175">
        <v>62.708333333333329</v>
      </c>
      <c r="M495" s="1175">
        <v>60.631944444444457</v>
      </c>
      <c r="N495" s="1175">
        <v>68.779569892473134</v>
      </c>
    </row>
    <row r="496" spans="1:15" ht="20.100000000000001" customHeight="1">
      <c r="A496" s="1168">
        <v>1977</v>
      </c>
      <c r="B496" s="1168"/>
      <c r="C496" s="1175">
        <v>64.654569892473134</v>
      </c>
      <c r="D496" s="1175">
        <v>71.197916666666657</v>
      </c>
      <c r="E496" s="1175">
        <v>62.537634408602152</v>
      </c>
      <c r="F496" s="1175">
        <v>59.252777777777787</v>
      </c>
      <c r="G496" s="1175">
        <v>55.206989247311839</v>
      </c>
      <c r="H496" s="1175">
        <v>60.612499999999983</v>
      </c>
      <c r="I496" s="1175">
        <v>61.314516129032249</v>
      </c>
      <c r="J496" s="1175">
        <v>60.373655913978489</v>
      </c>
      <c r="K496" s="1175">
        <v>61.883333333333347</v>
      </c>
      <c r="L496" s="1175">
        <v>65.037634408602159</v>
      </c>
      <c r="M496" s="1175">
        <v>64.143055555555549</v>
      </c>
      <c r="N496" s="1175">
        <v>64.780913978494624</v>
      </c>
    </row>
    <row r="497" spans="1:14">
      <c r="A497" s="1168">
        <v>1978</v>
      </c>
      <c r="B497" s="1168"/>
      <c r="C497" s="1175">
        <v>67.846774193548384</v>
      </c>
      <c r="D497" s="1175">
        <v>67.263392857142847</v>
      </c>
      <c r="E497" s="1175">
        <v>59.869623655913969</v>
      </c>
      <c r="F497" s="1175">
        <v>50.338888888888896</v>
      </c>
      <c r="G497" s="1175">
        <v>55.25940860215055</v>
      </c>
      <c r="H497" s="1175">
        <v>57.812499999999993</v>
      </c>
      <c r="I497" s="1175">
        <v>56.623655913978503</v>
      </c>
      <c r="J497" s="1175">
        <v>66.803763440860209</v>
      </c>
      <c r="K497" s="1175">
        <v>66.984722222222189</v>
      </c>
      <c r="L497" s="1175">
        <v>64.673387096774192</v>
      </c>
      <c r="M497" s="1175">
        <v>62.623611111111124</v>
      </c>
      <c r="N497" s="1175">
        <v>68.637096774193552</v>
      </c>
    </row>
    <row r="498" spans="1:14">
      <c r="A498" s="1168">
        <v>1979</v>
      </c>
      <c r="B498" s="1168"/>
      <c r="C498" s="1175">
        <v>65.826612903225808</v>
      </c>
      <c r="D498" s="1175">
        <v>60.668154761904766</v>
      </c>
      <c r="E498" s="1175">
        <v>59.00403225806452</v>
      </c>
      <c r="F498" s="1175">
        <v>52.397222222222233</v>
      </c>
      <c r="G498" s="1175">
        <v>53.096774193548377</v>
      </c>
      <c r="H498" s="1175">
        <v>59.688888888888883</v>
      </c>
      <c r="I498" s="1175">
        <v>58.172043010752695</v>
      </c>
      <c r="J498" s="1175">
        <v>60.959677419354854</v>
      </c>
      <c r="K498" s="1175">
        <v>62.325000000000024</v>
      </c>
      <c r="L498" s="1175">
        <v>66.713709677419345</v>
      </c>
      <c r="M498" s="1175">
        <v>58.061111111111117</v>
      </c>
      <c r="N498" s="1175">
        <v>64.745967741935488</v>
      </c>
    </row>
    <row r="499" spans="1:14">
      <c r="A499" s="1168">
        <v>1980</v>
      </c>
      <c r="B499" s="1168"/>
      <c r="C499" s="1175">
        <v>64.049731182795711</v>
      </c>
      <c r="D499" s="1175">
        <v>71.386494252873547</v>
      </c>
      <c r="E499" s="1175">
        <v>61.079301075268816</v>
      </c>
      <c r="F499" s="1175">
        <v>51.458333333333336</v>
      </c>
      <c r="G499" s="1175">
        <v>50.907258064516128</v>
      </c>
      <c r="H499" s="1175">
        <v>60.122222222222227</v>
      </c>
      <c r="I499" s="1175">
        <v>59.446236559139798</v>
      </c>
      <c r="J499" s="1175">
        <v>63.443548387096783</v>
      </c>
      <c r="K499" s="1175">
        <v>61.769444444444453</v>
      </c>
      <c r="L499" s="1175">
        <v>63.883064516129018</v>
      </c>
      <c r="M499" s="1175">
        <v>66.845833333333317</v>
      </c>
      <c r="N499" s="1175">
        <v>71.291666666666671</v>
      </c>
    </row>
    <row r="500" spans="1:14">
      <c r="A500" s="1168">
        <v>1981</v>
      </c>
      <c r="B500" s="1168"/>
      <c r="C500" s="1175">
        <v>69.897849462365585</v>
      </c>
      <c r="D500" s="1175">
        <v>67.260416666666657</v>
      </c>
      <c r="E500" s="1175">
        <v>61.763440860215063</v>
      </c>
      <c r="F500" s="1175">
        <v>54.319444444444436</v>
      </c>
      <c r="G500" s="1175">
        <v>61.641129032258064</v>
      </c>
      <c r="H500" s="1175">
        <v>55.262499999999982</v>
      </c>
      <c r="I500" s="1175">
        <v>62.922043010752688</v>
      </c>
      <c r="J500" s="1175">
        <v>60.6760752688172</v>
      </c>
      <c r="K500" s="1175">
        <v>64.477777777777774</v>
      </c>
      <c r="L500" s="1175">
        <v>62.793010752688183</v>
      </c>
      <c r="M500" s="1175">
        <v>67.849999999999994</v>
      </c>
      <c r="N500" s="1175">
        <v>72.506720430107535</v>
      </c>
    </row>
    <row r="501" spans="1:14">
      <c r="A501" s="1124" t="s">
        <v>620</v>
      </c>
      <c r="B501" s="1176"/>
      <c r="C501" s="1176"/>
      <c r="D501" s="1176"/>
      <c r="E501" s="1176"/>
      <c r="F501" s="1176"/>
      <c r="G501" s="1176"/>
      <c r="H501" s="1176"/>
      <c r="I501" s="1176"/>
      <c r="J501" s="1176"/>
      <c r="K501" s="1176"/>
      <c r="L501" s="1176"/>
      <c r="M501" s="1176"/>
    </row>
    <row r="502" spans="1:14" ht="15.75">
      <c r="A502" s="1110"/>
      <c r="B502" s="1134"/>
      <c r="C502" s="1134"/>
      <c r="D502" s="1134"/>
      <c r="E502" s="1134"/>
      <c r="F502" s="1112"/>
      <c r="G502" s="1112"/>
      <c r="H502" s="1112"/>
      <c r="I502" s="1112"/>
      <c r="J502" s="1110"/>
      <c r="K502" s="1110"/>
    </row>
    <row r="503" spans="1:14" ht="15.75">
      <c r="A503" s="1110"/>
      <c r="B503" s="1111"/>
      <c r="C503" s="1111"/>
      <c r="D503" s="1111"/>
      <c r="E503" s="1111"/>
      <c r="F503" s="1112"/>
      <c r="G503" s="1112"/>
      <c r="H503" s="1112"/>
      <c r="I503" s="1112"/>
      <c r="J503" s="1110"/>
      <c r="K503" s="1116" t="s">
        <v>600</v>
      </c>
      <c r="M503" s="1116" t="s">
        <v>621</v>
      </c>
    </row>
    <row r="504" spans="1:14" ht="18.75">
      <c r="A504" s="1115" t="s">
        <v>144</v>
      </c>
      <c r="B504" s="1115"/>
      <c r="C504" s="1115"/>
      <c r="D504" s="1115"/>
      <c r="E504" s="1115"/>
      <c r="F504" s="1115"/>
      <c r="G504" s="1115"/>
      <c r="H504" s="1115"/>
      <c r="I504" s="1115"/>
      <c r="J504" s="1115"/>
      <c r="K504" s="1116" t="s">
        <v>603</v>
      </c>
      <c r="M504" s="1116" t="s">
        <v>622</v>
      </c>
    </row>
    <row r="505" spans="1:14" ht="18.75">
      <c r="A505" s="946"/>
      <c r="B505" s="946"/>
      <c r="C505" s="1117"/>
      <c r="D505" s="1117"/>
      <c r="E505" s="1117"/>
      <c r="F505" s="1117"/>
      <c r="G505" s="1117"/>
      <c r="H505" s="1117"/>
      <c r="I505" s="1117"/>
      <c r="J505" s="1117"/>
      <c r="K505" s="1116" t="s">
        <v>605</v>
      </c>
      <c r="M505" s="1116" t="s">
        <v>623</v>
      </c>
    </row>
    <row r="506" spans="1:14" ht="15.75">
      <c r="A506" s="1118" t="s">
        <v>645</v>
      </c>
      <c r="B506" s="1118"/>
      <c r="C506" s="1118"/>
      <c r="D506" s="1118"/>
      <c r="E506" s="1118"/>
      <c r="F506" s="1118"/>
      <c r="G506" s="1118"/>
      <c r="H506" s="1118"/>
      <c r="I506" s="1118"/>
      <c r="J506" s="1118"/>
      <c r="K506" s="1176"/>
      <c r="L506" s="1176"/>
      <c r="M506" s="1176"/>
    </row>
    <row r="507" spans="1:14">
      <c r="A507" s="1166" t="s">
        <v>0</v>
      </c>
      <c r="B507" s="1168"/>
      <c r="C507" s="886" t="s">
        <v>608</v>
      </c>
      <c r="D507" s="886" t="s">
        <v>609</v>
      </c>
      <c r="E507" s="886" t="s">
        <v>610</v>
      </c>
      <c r="F507" s="886" t="s">
        <v>611</v>
      </c>
      <c r="G507" s="886" t="s">
        <v>612</v>
      </c>
      <c r="H507" s="886" t="s">
        <v>613</v>
      </c>
      <c r="I507" s="886" t="s">
        <v>614</v>
      </c>
      <c r="J507" s="886" t="s">
        <v>615</v>
      </c>
      <c r="K507" s="886" t="s">
        <v>616</v>
      </c>
      <c r="L507" s="886" t="s">
        <v>617</v>
      </c>
      <c r="M507" s="886" t="s">
        <v>618</v>
      </c>
      <c r="N507" s="886" t="s">
        <v>619</v>
      </c>
    </row>
    <row r="508" spans="1:14">
      <c r="A508" s="1168">
        <v>1982</v>
      </c>
      <c r="B508" s="1168"/>
      <c r="C508" s="1175">
        <v>68.909946236559136</v>
      </c>
      <c r="D508" s="1175">
        <v>73.870535714285694</v>
      </c>
      <c r="E508" s="1175">
        <v>70.614247311827967</v>
      </c>
      <c r="F508" s="1175">
        <v>62.323611111111099</v>
      </c>
      <c r="G508" s="1175">
        <v>60.787634408602152</v>
      </c>
      <c r="H508" s="1175">
        <v>58.197222222222223</v>
      </c>
      <c r="I508" s="1175">
        <v>61.823924731182792</v>
      </c>
      <c r="J508" s="1175">
        <v>65.977150537634415</v>
      </c>
      <c r="K508" s="1175">
        <v>61.579166666666673</v>
      </c>
      <c r="L508" s="1175">
        <v>65.727150537634401</v>
      </c>
      <c r="M508" s="1175">
        <v>69.995833333333337</v>
      </c>
      <c r="N508" s="1175">
        <v>77.57258064516131</v>
      </c>
    </row>
    <row r="509" spans="1:14">
      <c r="A509" s="1168">
        <v>1983</v>
      </c>
      <c r="B509" s="1168"/>
      <c r="C509" s="1175">
        <v>74.571236559139777</v>
      </c>
      <c r="D509" s="1175">
        <v>74.720238095238102</v>
      </c>
      <c r="E509" s="1175">
        <v>70.069892473118273</v>
      </c>
      <c r="F509" s="1175">
        <v>63.30972222222222</v>
      </c>
      <c r="G509" s="1175">
        <v>50.350806451612904</v>
      </c>
      <c r="H509" s="1175">
        <v>63.02222222222224</v>
      </c>
      <c r="I509" s="1175">
        <v>62.034946236559144</v>
      </c>
      <c r="J509" s="1175">
        <v>58.225806451612904</v>
      </c>
      <c r="K509" s="1175">
        <v>67.212500000000006</v>
      </c>
      <c r="L509" s="1175">
        <v>62.221774193548384</v>
      </c>
      <c r="M509" s="1175">
        <v>69.997222222222234</v>
      </c>
      <c r="N509" s="1175">
        <v>68.307795698924721</v>
      </c>
    </row>
    <row r="510" spans="1:14">
      <c r="A510" s="1168">
        <v>1984</v>
      </c>
      <c r="B510" s="1168"/>
      <c r="C510" s="1175">
        <v>70.501344086021518</v>
      </c>
      <c r="D510" s="1175">
        <v>66.72988505747125</v>
      </c>
      <c r="E510" s="1175">
        <v>65.13844086021507</v>
      </c>
      <c r="F510" s="1175">
        <v>49.527777777777793</v>
      </c>
      <c r="G510" s="1175">
        <v>51.213709677419352</v>
      </c>
      <c r="H510" s="1175">
        <v>62.162499999999994</v>
      </c>
      <c r="I510" s="1175">
        <v>53.905913978494624</v>
      </c>
      <c r="J510" s="1175">
        <v>65.465053763440849</v>
      </c>
      <c r="K510" s="1175">
        <v>60.970833333333331</v>
      </c>
      <c r="L510" s="1175">
        <v>64.430107526881727</v>
      </c>
      <c r="M510" s="1175">
        <v>65.004166666666649</v>
      </c>
      <c r="N510" s="1175">
        <v>74.03091397849461</v>
      </c>
    </row>
    <row r="511" spans="1:14">
      <c r="A511" s="1168">
        <v>1985</v>
      </c>
      <c r="B511" s="1168"/>
      <c r="C511" s="1175">
        <v>76.633064516128997</v>
      </c>
      <c r="D511" s="1175">
        <v>67.549107142857153</v>
      </c>
      <c r="E511" s="1175">
        <v>61.712365591397855</v>
      </c>
      <c r="F511" s="1175">
        <v>59.50833333333334</v>
      </c>
      <c r="G511" s="1175">
        <v>58.66532258064516</v>
      </c>
      <c r="H511" s="1175">
        <v>58.887500000000003</v>
      </c>
      <c r="I511" s="1175">
        <v>58.739247311827945</v>
      </c>
      <c r="J511" s="1175">
        <v>52.884408602150543</v>
      </c>
      <c r="K511" s="1175">
        <v>65.043055555555569</v>
      </c>
      <c r="L511" s="1175">
        <v>68.131720430107535</v>
      </c>
      <c r="M511" s="1175">
        <v>72.359722222222217</v>
      </c>
      <c r="N511" s="1175">
        <v>66.951612903225822</v>
      </c>
    </row>
    <row r="512" spans="1:14">
      <c r="A512" s="1168">
        <v>1986</v>
      </c>
      <c r="B512" s="1168"/>
      <c r="C512" s="1175">
        <v>71.837365591397855</v>
      </c>
      <c r="D512" s="1175">
        <v>70.732142857142861</v>
      </c>
      <c r="E512" s="1175">
        <v>61.231182795698928</v>
      </c>
      <c r="F512" s="1175">
        <v>55.584722222222226</v>
      </c>
      <c r="G512" s="1175">
        <v>47.32930107526883</v>
      </c>
      <c r="H512" s="1175">
        <v>60.105555555555561</v>
      </c>
      <c r="I512" s="1175">
        <v>52.969086021505369</v>
      </c>
      <c r="J512" s="1175">
        <v>51.751344086021511</v>
      </c>
      <c r="K512" s="1175">
        <v>57.269444444444439</v>
      </c>
      <c r="L512" s="1175">
        <v>65.848118279569889</v>
      </c>
      <c r="M512" s="1175">
        <v>63.165277777777781</v>
      </c>
      <c r="N512" s="1175">
        <v>69.99731182795702</v>
      </c>
    </row>
    <row r="513" spans="1:14">
      <c r="A513" s="1168">
        <v>1987</v>
      </c>
      <c r="B513" s="1168"/>
      <c r="C513" s="1175">
        <v>70.978494623655905</v>
      </c>
      <c r="D513" s="1175">
        <v>66.748511904761912</v>
      </c>
      <c r="E513" s="1175">
        <v>61.053763440860209</v>
      </c>
      <c r="F513" s="1175">
        <v>55.716666666666661</v>
      </c>
      <c r="G513" s="1175">
        <v>47.713709677419367</v>
      </c>
      <c r="H513" s="1175">
        <v>58.108333333333334</v>
      </c>
      <c r="I513" s="1175">
        <v>53.600806451612904</v>
      </c>
      <c r="J513" s="1175">
        <v>51.236559139784944</v>
      </c>
      <c r="K513" s="1175">
        <v>61.523611111111123</v>
      </c>
      <c r="L513" s="1175">
        <v>58.71102150537633</v>
      </c>
      <c r="M513" s="1175">
        <v>68.361111111111114</v>
      </c>
      <c r="N513" s="1175">
        <v>68.525537634408607</v>
      </c>
    </row>
    <row r="514" spans="1:14">
      <c r="A514" s="1168">
        <v>1988</v>
      </c>
      <c r="B514" s="1168"/>
      <c r="C514" s="1175">
        <v>66.989247311827953</v>
      </c>
      <c r="D514" s="1175">
        <v>73.133620689655174</v>
      </c>
      <c r="E514" s="1175">
        <v>59.255376344086017</v>
      </c>
      <c r="F514" s="1175">
        <v>57.394444444444453</v>
      </c>
      <c r="G514" s="1175">
        <v>57.739247311827967</v>
      </c>
      <c r="H514" s="1175">
        <v>54.208333333333329</v>
      </c>
      <c r="I514" s="1175">
        <v>57.221774193548384</v>
      </c>
      <c r="J514" s="1175">
        <v>64.272849462365585</v>
      </c>
      <c r="K514" s="1175">
        <v>63.243055555555564</v>
      </c>
      <c r="L514" s="1175">
        <v>63.547043010752702</v>
      </c>
      <c r="M514" s="1175">
        <v>63.966666666666669</v>
      </c>
      <c r="N514" s="1175">
        <v>66.416666666666671</v>
      </c>
    </row>
    <row r="515" spans="1:14">
      <c r="A515" s="1168">
        <v>1989</v>
      </c>
      <c r="B515" s="1168"/>
      <c r="C515" s="1175">
        <v>66.96908602150539</v>
      </c>
      <c r="D515" s="1175">
        <v>64.633928571428584</v>
      </c>
      <c r="E515" s="1175">
        <v>61.209677419354833</v>
      </c>
      <c r="F515" s="1175">
        <v>61.119444444444433</v>
      </c>
      <c r="G515" s="1175">
        <v>54.681451612903217</v>
      </c>
      <c r="H515" s="1175">
        <v>59.088888888888881</v>
      </c>
      <c r="I515" s="1175">
        <v>51.275537634408622</v>
      </c>
      <c r="J515" s="1175">
        <v>57.244623655913976</v>
      </c>
      <c r="K515" s="1175">
        <v>56.18055555555555</v>
      </c>
      <c r="L515" s="1175">
        <v>63.975806451612897</v>
      </c>
      <c r="M515" s="1175">
        <v>65.39722222222224</v>
      </c>
      <c r="N515" s="1175">
        <v>69.477150537634415</v>
      </c>
    </row>
    <row r="516" spans="1:14">
      <c r="A516" s="1168">
        <v>1990</v>
      </c>
      <c r="B516" s="1168"/>
      <c r="C516" s="1175">
        <v>70.009408602150529</v>
      </c>
      <c r="D516" s="1175">
        <v>68.139880952380949</v>
      </c>
      <c r="E516" s="1175">
        <v>60.267473118279575</v>
      </c>
      <c r="F516" s="1175">
        <v>52.37361111111111</v>
      </c>
      <c r="G516" s="1175">
        <v>53.759408602150543</v>
      </c>
      <c r="H516" s="1175">
        <v>54.337500000000006</v>
      </c>
      <c r="I516" s="1175">
        <v>49.869623655913983</v>
      </c>
      <c r="J516" s="1175">
        <v>64.600806451612897</v>
      </c>
      <c r="K516" s="1175">
        <v>68.645833333333329</v>
      </c>
      <c r="L516" s="1175">
        <v>65.568548387096769</v>
      </c>
      <c r="M516" s="1175">
        <v>68.094444444444449</v>
      </c>
      <c r="N516" s="1175">
        <v>70.120967741935502</v>
      </c>
    </row>
    <row r="517" spans="1:14">
      <c r="A517" s="1168">
        <v>1991</v>
      </c>
      <c r="B517" s="1168"/>
      <c r="C517" s="1175">
        <v>67.66935483870968</v>
      </c>
      <c r="D517" s="1175">
        <v>66.916666666666657</v>
      </c>
      <c r="E517" s="1175">
        <v>70.864247311827967</v>
      </c>
      <c r="F517" s="1175">
        <v>58.62083333333333</v>
      </c>
      <c r="G517" s="1175">
        <v>54.030913978494631</v>
      </c>
      <c r="H517" s="1175">
        <v>55.33055555555557</v>
      </c>
      <c r="I517" s="1175">
        <v>67.677419354838705</v>
      </c>
      <c r="J517" s="1175">
        <v>64.29301075268819</v>
      </c>
      <c r="K517" s="1175">
        <v>58.323611111111134</v>
      </c>
      <c r="L517" s="1175">
        <v>70.260752688172033</v>
      </c>
      <c r="M517" s="1175">
        <v>65.433333333333337</v>
      </c>
      <c r="N517" s="1175">
        <v>66.498655913978482</v>
      </c>
    </row>
    <row r="518" spans="1:14">
      <c r="A518" s="1168">
        <v>1992</v>
      </c>
      <c r="B518" s="1168"/>
      <c r="C518" s="1175">
        <v>64.907258064516114</v>
      </c>
      <c r="D518" s="1175">
        <v>65.696839080459782</v>
      </c>
      <c r="E518" s="1175">
        <v>60.807795698924728</v>
      </c>
      <c r="F518" s="1175">
        <v>57.213888888888896</v>
      </c>
      <c r="G518" s="1175">
        <v>44.717741935483865</v>
      </c>
      <c r="H518" s="1175">
        <v>49.358333333333327</v>
      </c>
      <c r="I518" s="1175">
        <v>58.358870967741943</v>
      </c>
      <c r="J518" s="1175">
        <v>60.575268817204297</v>
      </c>
      <c r="K518" s="1175">
        <v>54.86944444444444</v>
      </c>
      <c r="L518" s="1175">
        <v>63.856182795698913</v>
      </c>
      <c r="M518" s="1175">
        <v>64.704166666666666</v>
      </c>
      <c r="N518" s="1175">
        <v>68.505376344086017</v>
      </c>
    </row>
    <row r="519" spans="1:14">
      <c r="A519" s="1168">
        <v>1993</v>
      </c>
      <c r="B519" s="1168"/>
      <c r="C519" s="1175">
        <v>69.024193548387089</v>
      </c>
      <c r="D519" s="1175">
        <v>70.230654761904759</v>
      </c>
      <c r="E519" s="1175">
        <v>56.309139784946233</v>
      </c>
      <c r="F519" s="1175">
        <v>54.291666666666671</v>
      </c>
      <c r="G519" s="1175">
        <v>53.594086021505369</v>
      </c>
      <c r="H519" s="1175">
        <v>55.19305555555556</v>
      </c>
      <c r="I519" s="1175">
        <v>56.455645161290306</v>
      </c>
      <c r="J519" s="1175">
        <v>54.62903225806452</v>
      </c>
      <c r="K519" s="1175">
        <v>63.147222222222219</v>
      </c>
      <c r="L519" s="1175">
        <v>60.366935483870968</v>
      </c>
      <c r="M519" s="1175">
        <v>67.891666666666666</v>
      </c>
      <c r="N519" s="1175">
        <v>75.259408602150515</v>
      </c>
    </row>
    <row r="520" spans="1:14">
      <c r="A520" s="1168">
        <v>1994</v>
      </c>
      <c r="B520" s="1168"/>
      <c r="C520" s="1175">
        <v>66.711021505376337</v>
      </c>
      <c r="D520" s="1175">
        <v>64.03720238095238</v>
      </c>
      <c r="E520" s="1175">
        <v>60.237903225806448</v>
      </c>
      <c r="F520" s="1175">
        <v>51.122222222222227</v>
      </c>
      <c r="G520" s="1175">
        <v>52.110215053763426</v>
      </c>
      <c r="H520" s="1175">
        <v>54.258333333333333</v>
      </c>
      <c r="I520" s="1175">
        <v>62.383064516129018</v>
      </c>
      <c r="J520" s="1175">
        <v>59.176075268817193</v>
      </c>
      <c r="K520" s="1175">
        <v>57.019444444444439</v>
      </c>
      <c r="L520" s="1175">
        <v>60.895161290322584</v>
      </c>
      <c r="M520" s="1175">
        <v>62.909722222222214</v>
      </c>
      <c r="N520" s="1175">
        <v>66.303763440860209</v>
      </c>
    </row>
    <row r="521" spans="1:14">
      <c r="A521" s="1168">
        <v>1995</v>
      </c>
      <c r="B521" s="1168"/>
      <c r="C521" s="1175">
        <v>72.329301075268816</v>
      </c>
      <c r="D521" s="1175">
        <v>65.96577380952381</v>
      </c>
      <c r="E521" s="1175">
        <v>68.876344086021504</v>
      </c>
      <c r="F521" s="1175">
        <v>51.736111111111114</v>
      </c>
      <c r="G521" s="1175">
        <v>51.178763440860223</v>
      </c>
      <c r="H521" s="1175">
        <v>57.158333333333331</v>
      </c>
      <c r="I521" s="1175">
        <v>61.896505376344081</v>
      </c>
      <c r="J521" s="1175">
        <v>53.19489247311828</v>
      </c>
      <c r="K521" s="1175">
        <v>57.204166666666652</v>
      </c>
      <c r="L521" s="1175">
        <v>62.635752688172055</v>
      </c>
      <c r="M521" s="1175">
        <v>66.158333333333331</v>
      </c>
      <c r="N521" s="1175">
        <v>73.342741935483872</v>
      </c>
    </row>
    <row r="522" spans="1:14">
      <c r="A522" s="1168">
        <v>1996</v>
      </c>
      <c r="B522" s="1168"/>
      <c r="C522" s="1175">
        <v>72.493279569892479</v>
      </c>
      <c r="D522" s="1175">
        <v>67.849137931034477</v>
      </c>
      <c r="E522" s="1175">
        <v>66.534946236559151</v>
      </c>
      <c r="F522" s="1175">
        <v>56.840277777777779</v>
      </c>
      <c r="G522" s="1175">
        <v>48.587365591397841</v>
      </c>
      <c r="H522" s="1175">
        <v>53.483333333333334</v>
      </c>
      <c r="I522" s="1175">
        <v>45.033602150537639</v>
      </c>
      <c r="J522" s="1175">
        <v>50.456989247311832</v>
      </c>
      <c r="K522" s="1175">
        <v>64.648611111111123</v>
      </c>
      <c r="L522" s="1175">
        <v>60.801075268817193</v>
      </c>
      <c r="M522" s="1175">
        <v>65.474999999999994</v>
      </c>
      <c r="N522" s="1175">
        <v>70.311827956989262</v>
      </c>
    </row>
    <row r="523" spans="1:14">
      <c r="A523" s="1168">
        <v>1997</v>
      </c>
      <c r="B523" s="1168"/>
      <c r="C523" s="1175">
        <v>72.229838709677423</v>
      </c>
      <c r="D523" s="1175">
        <v>65.739583333333329</v>
      </c>
      <c r="E523" s="1175">
        <v>64.817204301075265</v>
      </c>
      <c r="F523" s="1175">
        <v>57.870833333333344</v>
      </c>
      <c r="G523" s="1175">
        <v>52.411290322580641</v>
      </c>
      <c r="H523" s="1175">
        <v>54.788888888888891</v>
      </c>
      <c r="I523" s="1175">
        <v>59.987903225806441</v>
      </c>
      <c r="J523" s="1175">
        <v>65.891129032258064</v>
      </c>
      <c r="K523" s="1175">
        <v>62.731944444444458</v>
      </c>
      <c r="L523" s="1175">
        <v>60.930107526881734</v>
      </c>
      <c r="M523" s="1175">
        <v>67.759722222222223</v>
      </c>
      <c r="N523" s="1175">
        <v>69.926075268817215</v>
      </c>
    </row>
    <row r="524" spans="1:14">
      <c r="A524" s="1168">
        <v>1998</v>
      </c>
      <c r="B524" s="1168"/>
      <c r="C524" s="1175">
        <v>74.313172043010752</v>
      </c>
      <c r="D524" s="1175">
        <v>64.751488095238102</v>
      </c>
      <c r="E524" s="1175">
        <v>59.423387096774192</v>
      </c>
      <c r="F524" s="1175">
        <v>53.140277777777783</v>
      </c>
      <c r="G524" s="1175">
        <v>48.114247311827974</v>
      </c>
      <c r="H524" s="1175">
        <v>54.266666666666666</v>
      </c>
      <c r="I524" s="1175">
        <v>49.053763440860195</v>
      </c>
      <c r="J524" s="1175">
        <v>46.220430107526887</v>
      </c>
      <c r="K524" s="1175">
        <v>59.745833333333344</v>
      </c>
      <c r="L524" s="1175">
        <v>59.817204301075265</v>
      </c>
      <c r="M524" s="1175">
        <v>69.243055555555557</v>
      </c>
      <c r="N524" s="1175">
        <v>77.774193548387132</v>
      </c>
    </row>
    <row r="525" spans="1:14">
      <c r="A525" s="1168">
        <v>1999</v>
      </c>
      <c r="B525" s="1168"/>
      <c r="C525" s="1175">
        <v>65.192204301075265</v>
      </c>
      <c r="D525" s="1175">
        <v>64.358630952380963</v>
      </c>
      <c r="E525" s="1175">
        <v>57.212365591397862</v>
      </c>
      <c r="F525" s="1175">
        <v>47.386111111111106</v>
      </c>
      <c r="G525" s="1175">
        <v>53.340053763440856</v>
      </c>
      <c r="H525" s="1175">
        <v>49.595833333333324</v>
      </c>
      <c r="I525" s="1175">
        <v>54.162634408602152</v>
      </c>
      <c r="J525" s="1175">
        <v>40.424731182795703</v>
      </c>
      <c r="K525" s="1175">
        <v>55.351388888888891</v>
      </c>
      <c r="L525" s="1175">
        <v>63.712365591397848</v>
      </c>
      <c r="M525" s="1175">
        <v>64.091666666666654</v>
      </c>
      <c r="N525" s="1175">
        <v>66.720430107526866</v>
      </c>
    </row>
    <row r="526" spans="1:14">
      <c r="A526" s="1168">
        <v>2000</v>
      </c>
      <c r="B526" s="1168"/>
      <c r="C526" s="1175">
        <v>66.745967741935502</v>
      </c>
      <c r="D526" s="1175">
        <v>65.574712643678168</v>
      </c>
      <c r="E526" s="1175">
        <v>56.998655913978503</v>
      </c>
      <c r="F526" s="1175">
        <v>49.790277777777781</v>
      </c>
      <c r="G526" s="1175">
        <v>51.16532258064516</v>
      </c>
      <c r="H526" s="1175">
        <v>56.823611111111127</v>
      </c>
      <c r="I526" s="1175">
        <v>45.014784946236574</v>
      </c>
      <c r="J526" s="1175">
        <v>42.092741935483865</v>
      </c>
      <c r="K526" s="1175">
        <v>56.863888888888894</v>
      </c>
      <c r="L526" s="1175">
        <v>60.432795698924721</v>
      </c>
      <c r="M526" s="1175">
        <v>60.759722222222216</v>
      </c>
      <c r="N526" s="1175">
        <v>67.935483870967758</v>
      </c>
    </row>
    <row r="527" spans="1:14">
      <c r="A527" s="1168">
        <v>2001</v>
      </c>
      <c r="B527" s="1168"/>
      <c r="C527" s="1175">
        <v>64.600806451612897</v>
      </c>
      <c r="D527" s="1175">
        <v>65.058035714285737</v>
      </c>
      <c r="E527" s="1175">
        <v>60.3239247311828</v>
      </c>
      <c r="F527" s="1175">
        <v>52.870833333333323</v>
      </c>
      <c r="G527" s="1175">
        <v>43.20967741935484</v>
      </c>
      <c r="H527" s="1175">
        <v>52.194444444444436</v>
      </c>
      <c r="I527" s="1175">
        <v>47.978494623655912</v>
      </c>
      <c r="J527" s="1175">
        <v>47.932795698924721</v>
      </c>
      <c r="K527" s="1175">
        <v>60.54305555555554</v>
      </c>
      <c r="L527" s="1175">
        <v>61.944892473118287</v>
      </c>
      <c r="M527" s="1175">
        <v>63.808333333333351</v>
      </c>
      <c r="N527" s="1175">
        <v>69.223118279569874</v>
      </c>
    </row>
    <row r="528" spans="1:14">
      <c r="A528" s="1168">
        <v>2002</v>
      </c>
      <c r="B528" s="1168"/>
      <c r="C528" s="1175">
        <v>59.969086021505383</v>
      </c>
      <c r="D528" s="1175">
        <v>59.258928571428562</v>
      </c>
      <c r="E528" s="1175">
        <v>60.537634408602159</v>
      </c>
      <c r="F528" s="1175">
        <v>52.608333333333348</v>
      </c>
      <c r="G528" s="1175">
        <v>49.04032258064516</v>
      </c>
      <c r="H528" s="1175">
        <v>53.559722222222199</v>
      </c>
      <c r="I528" s="1175">
        <v>55.327956989247305</v>
      </c>
      <c r="J528" s="1175">
        <v>61.323924731182778</v>
      </c>
      <c r="K528" s="1175">
        <v>61.793055555555561</v>
      </c>
      <c r="L528" s="1175">
        <v>62.657258064516121</v>
      </c>
      <c r="M528" s="1175">
        <v>63.17499999999999</v>
      </c>
      <c r="N528" s="1175">
        <v>63.263440860215063</v>
      </c>
    </row>
    <row r="529" spans="1:14">
      <c r="A529" s="1168">
        <v>2003</v>
      </c>
      <c r="B529" s="1168"/>
      <c r="C529" s="1175">
        <v>67.616935483870961</v>
      </c>
      <c r="D529" s="1175">
        <v>57.336309523809518</v>
      </c>
      <c r="E529" s="1175">
        <v>50.986559139784944</v>
      </c>
      <c r="F529" s="1175">
        <v>50.76527777777779</v>
      </c>
      <c r="G529" s="1175">
        <v>47.1760752688172</v>
      </c>
      <c r="H529" s="1175">
        <v>57.704166666666666</v>
      </c>
      <c r="I529" s="1175">
        <v>58.498655913978482</v>
      </c>
      <c r="J529" s="1175">
        <v>53.529569892473113</v>
      </c>
      <c r="K529" s="1175">
        <v>64.120833333333337</v>
      </c>
      <c r="L529" s="1175">
        <v>62.615591397849478</v>
      </c>
      <c r="M529" s="1175">
        <v>64.656944444444463</v>
      </c>
      <c r="N529" s="1175">
        <v>68.553763440860209</v>
      </c>
    </row>
    <row r="530" spans="1:14">
      <c r="A530" s="1168">
        <v>2004</v>
      </c>
      <c r="B530" s="1168"/>
      <c r="C530" s="1175">
        <v>62.177419354838719</v>
      </c>
      <c r="D530" s="1175">
        <v>67.567528735632195</v>
      </c>
      <c r="E530" s="1175">
        <v>61.776881720430097</v>
      </c>
      <c r="F530" s="1175">
        <v>53.587499999999999</v>
      </c>
      <c r="G530" s="1175">
        <v>48.8239247311828</v>
      </c>
      <c r="H530" s="1175">
        <v>48.99583333333333</v>
      </c>
      <c r="I530" s="1175">
        <v>52.212365591397855</v>
      </c>
      <c r="J530" s="1175">
        <v>56.806451612903231</v>
      </c>
      <c r="K530" s="1175">
        <v>55.481944444444444</v>
      </c>
      <c r="L530" s="1175">
        <v>67.193548387096783</v>
      </c>
      <c r="M530" s="1175">
        <v>62.927777777777763</v>
      </c>
      <c r="N530" s="1175">
        <v>66.807795698924721</v>
      </c>
    </row>
    <row r="531" spans="1:14">
      <c r="A531" s="1168">
        <v>2005</v>
      </c>
      <c r="B531" s="1168"/>
      <c r="C531" s="1175">
        <v>69.791666666666657</v>
      </c>
      <c r="D531" s="1175">
        <v>64.852678571428569</v>
      </c>
      <c r="E531" s="1175">
        <v>58.666666666666679</v>
      </c>
      <c r="F531" s="1175">
        <v>47.148611111111109</v>
      </c>
      <c r="G531" s="1175">
        <v>45.608870967741936</v>
      </c>
      <c r="H531" s="1175">
        <v>59.888888888888893</v>
      </c>
      <c r="I531" s="1175">
        <v>52.610215053763426</v>
      </c>
      <c r="J531" s="1175">
        <v>50.255376344086038</v>
      </c>
      <c r="K531" s="1175">
        <v>61.67222222222221</v>
      </c>
      <c r="L531" s="1175">
        <v>57.58467741935484</v>
      </c>
      <c r="M531" s="1175">
        <v>62.8263888888889</v>
      </c>
      <c r="N531" s="1175">
        <v>70.102150537634429</v>
      </c>
    </row>
    <row r="532" spans="1:14">
      <c r="A532" s="1168">
        <v>2006</v>
      </c>
      <c r="B532" s="1168"/>
      <c r="C532" s="1175">
        <v>57.110215053763433</v>
      </c>
      <c r="D532" s="1175">
        <v>61.485119047619051</v>
      </c>
      <c r="E532" s="1175">
        <v>57.080645161290313</v>
      </c>
      <c r="F532" s="1175">
        <v>48.202777777777783</v>
      </c>
      <c r="G532" s="1175">
        <v>52.36021505376344</v>
      </c>
      <c r="H532" s="1175">
        <v>46.893055555555563</v>
      </c>
      <c r="I532" s="1175">
        <v>51.677419354838712</v>
      </c>
      <c r="J532" s="1175">
        <v>41.381720430107528</v>
      </c>
      <c r="K532" s="1175">
        <v>56.344444444444449</v>
      </c>
      <c r="L532" s="1175">
        <v>60.588709677419359</v>
      </c>
      <c r="M532" s="1175">
        <v>65.136111111111106</v>
      </c>
      <c r="N532" s="1175">
        <v>72.310483870967744</v>
      </c>
    </row>
    <row r="533" spans="1:14">
      <c r="A533" s="1168">
        <v>2007</v>
      </c>
      <c r="B533" s="1168"/>
      <c r="C533" s="1175">
        <v>70.538978494623663</v>
      </c>
      <c r="D533" s="1175">
        <v>68.919642857142861</v>
      </c>
      <c r="E533" s="1175">
        <v>52.24596774193548</v>
      </c>
      <c r="F533" s="1175">
        <v>42.886111111111106</v>
      </c>
      <c r="G533" s="1175">
        <v>48.395161290322577</v>
      </c>
      <c r="H533" s="1175">
        <v>54.198611111111127</v>
      </c>
      <c r="I533" s="1175">
        <v>50.331989247311824</v>
      </c>
      <c r="J533" s="1175">
        <v>52.514784946236567</v>
      </c>
      <c r="K533" s="1175">
        <v>57.411111111111119</v>
      </c>
      <c r="L533" s="1175">
        <v>56.688172043010752</v>
      </c>
      <c r="M533" s="1175">
        <v>68.277777777777786</v>
      </c>
      <c r="N533" s="1175">
        <v>65.774193548387103</v>
      </c>
    </row>
    <row r="534" spans="1:14">
      <c r="A534" s="1168">
        <v>2008</v>
      </c>
      <c r="B534" s="1168"/>
      <c r="C534" s="1175">
        <v>66.123655913978496</v>
      </c>
      <c r="D534" s="1175">
        <v>59.916666666666686</v>
      </c>
      <c r="E534" s="1175">
        <v>54.196236559139784</v>
      </c>
      <c r="F534" s="1175">
        <v>48.87638888888889</v>
      </c>
      <c r="G534" s="1175">
        <v>38.721774193548377</v>
      </c>
      <c r="H534" s="1175">
        <v>49.922222222222224</v>
      </c>
      <c r="I534" s="1175">
        <v>50.422043010752695</v>
      </c>
      <c r="J534" s="1175">
        <v>46.362903225806441</v>
      </c>
      <c r="K534" s="1175">
        <v>52.763888888888893</v>
      </c>
      <c r="L534" s="1175">
        <v>56.403225806451609</v>
      </c>
      <c r="M534" s="1175">
        <v>60.18055555555555</v>
      </c>
      <c r="N534" s="1175">
        <v>68.947580645161295</v>
      </c>
    </row>
    <row r="535" spans="1:14">
      <c r="A535" s="1168">
        <v>2009</v>
      </c>
      <c r="B535" s="1168"/>
      <c r="C535" s="1175">
        <v>70.662634408602159</v>
      </c>
      <c r="D535" s="1175">
        <v>56.879464285714278</v>
      </c>
      <c r="E535" s="1175">
        <v>52.436827956989241</v>
      </c>
      <c r="F535" s="1175">
        <v>44.706944444444439</v>
      </c>
      <c r="G535" s="1175">
        <v>42.416666666666664</v>
      </c>
      <c r="H535" s="1175">
        <v>46.004166666666649</v>
      </c>
      <c r="I535" s="1175">
        <v>56.840053763440856</v>
      </c>
      <c r="J535" s="1175">
        <v>48.174731182795696</v>
      </c>
      <c r="K535" s="1175">
        <v>56.595833333333317</v>
      </c>
      <c r="L535" s="1175">
        <v>53.549731182795711</v>
      </c>
      <c r="M535" s="1175">
        <v>59.105555555555561</v>
      </c>
      <c r="N535" s="1175">
        <v>66.645161290322577</v>
      </c>
    </row>
    <row r="536" spans="1:14">
      <c r="A536" s="1168">
        <v>2010</v>
      </c>
      <c r="B536" s="1168"/>
      <c r="C536" s="1175">
        <v>68.426075268817215</v>
      </c>
      <c r="D536" s="1175">
        <v>55.184523809523803</v>
      </c>
      <c r="E536" s="1175">
        <v>56.779569892473113</v>
      </c>
      <c r="F536" s="1175">
        <v>46.149999999999991</v>
      </c>
      <c r="G536" s="1175">
        <v>39.43413978494624</v>
      </c>
      <c r="H536" s="1175">
        <v>42.861111111111114</v>
      </c>
      <c r="I536" s="1175">
        <v>46.857526881720425</v>
      </c>
      <c r="J536" s="1175">
        <v>38.137096774193552</v>
      </c>
      <c r="K536" s="1175">
        <v>50.844444444444427</v>
      </c>
      <c r="L536" s="1175">
        <v>58.388440860215042</v>
      </c>
      <c r="M536" s="1175">
        <v>51.087499999999991</v>
      </c>
      <c r="N536" s="1175">
        <v>58.360215053763433</v>
      </c>
    </row>
    <row r="537" spans="1:14">
      <c r="A537" s="1124" t="s">
        <v>620</v>
      </c>
      <c r="B537" s="946"/>
      <c r="C537" s="946"/>
      <c r="D537" s="946"/>
      <c r="E537" s="946"/>
      <c r="F537" s="946"/>
      <c r="G537" s="946"/>
      <c r="H537" s="946"/>
      <c r="I537" s="946"/>
      <c r="J537" s="946"/>
      <c r="K537" s="946"/>
      <c r="L537" s="946"/>
      <c r="M537" s="946"/>
    </row>
    <row r="539" spans="1:14" ht="15.75">
      <c r="A539" s="1110"/>
      <c r="B539" s="1111"/>
      <c r="C539" s="1111"/>
      <c r="D539" s="1111"/>
      <c r="E539" s="1111"/>
      <c r="F539" s="1129"/>
      <c r="G539" s="1129"/>
      <c r="H539" s="1129"/>
      <c r="I539" s="1129"/>
      <c r="J539" s="1110"/>
      <c r="K539" s="1113" t="s">
        <v>600</v>
      </c>
      <c r="M539" s="1113" t="s">
        <v>601</v>
      </c>
    </row>
    <row r="540" spans="1:14" ht="18">
      <c r="A540" s="1165" t="s">
        <v>602</v>
      </c>
      <c r="B540" s="1165"/>
      <c r="C540" s="1165"/>
      <c r="D540" s="1165"/>
      <c r="E540" s="1165"/>
      <c r="F540" s="1165"/>
      <c r="G540" s="1165"/>
      <c r="H540" s="1165"/>
      <c r="I540" s="1165"/>
      <c r="J540" s="1165"/>
      <c r="K540" s="1113" t="s">
        <v>625</v>
      </c>
      <c r="M540" s="1116" t="s">
        <v>604</v>
      </c>
    </row>
    <row r="541" spans="1:14" ht="18.75">
      <c r="A541" s="12"/>
      <c r="B541" s="1117"/>
      <c r="C541" s="1117"/>
      <c r="D541" s="1117"/>
      <c r="E541" s="1117"/>
      <c r="F541" s="1117"/>
      <c r="G541" s="1117"/>
      <c r="H541" s="1117"/>
      <c r="I541" s="1117"/>
      <c r="J541" s="1117"/>
      <c r="K541" s="1116" t="s">
        <v>605</v>
      </c>
      <c r="M541" s="1116" t="s">
        <v>606</v>
      </c>
    </row>
    <row r="542" spans="1:14" ht="15.75">
      <c r="A542" s="1118" t="s">
        <v>646</v>
      </c>
      <c r="B542" s="1118"/>
      <c r="C542" s="1118"/>
      <c r="D542" s="1118"/>
      <c r="E542" s="1118"/>
      <c r="F542" s="1118"/>
      <c r="G542" s="1118"/>
      <c r="H542" s="1118"/>
      <c r="I542" s="1118"/>
      <c r="J542" s="1118"/>
      <c r="K542" s="1118"/>
      <c r="L542" s="1118"/>
      <c r="M542" s="12"/>
    </row>
    <row r="543" spans="1:14">
      <c r="A543" s="1166" t="s">
        <v>0</v>
      </c>
      <c r="B543" s="1168"/>
      <c r="C543" s="886" t="s">
        <v>608</v>
      </c>
      <c r="D543" s="886" t="s">
        <v>609</v>
      </c>
      <c r="E543" s="886" t="s">
        <v>610</v>
      </c>
      <c r="F543" s="886" t="s">
        <v>611</v>
      </c>
      <c r="G543" s="886" t="s">
        <v>612</v>
      </c>
      <c r="H543" s="886" t="s">
        <v>613</v>
      </c>
      <c r="I543" s="886" t="s">
        <v>614</v>
      </c>
      <c r="J543" s="886" t="s">
        <v>615</v>
      </c>
      <c r="K543" s="886" t="s">
        <v>616</v>
      </c>
      <c r="L543" s="886" t="s">
        <v>617</v>
      </c>
      <c r="M543" s="886" t="s">
        <v>618</v>
      </c>
      <c r="N543" s="886" t="s">
        <v>619</v>
      </c>
    </row>
    <row r="544" spans="1:14">
      <c r="A544" s="1168">
        <v>1971</v>
      </c>
      <c r="B544" s="1168"/>
      <c r="C544" s="1175">
        <v>91.225806451612897</v>
      </c>
      <c r="D544" s="1175">
        <v>88.25</v>
      </c>
      <c r="E544" s="1175">
        <v>89.161290322580641</v>
      </c>
      <c r="F544" s="1175">
        <v>87.6</v>
      </c>
      <c r="G544" s="1175">
        <v>91.354838709677423</v>
      </c>
      <c r="H544" s="1175">
        <v>84.933333333333337</v>
      </c>
      <c r="I544" s="1175">
        <v>87.806451612903231</v>
      </c>
      <c r="J544" s="1175">
        <v>90.064516129032256</v>
      </c>
      <c r="K544" s="1175">
        <v>85.63333333333334</v>
      </c>
      <c r="L544" s="1175">
        <v>87.451612903225808</v>
      </c>
      <c r="M544" s="1175">
        <v>86.333333333333329</v>
      </c>
      <c r="N544" s="1175">
        <v>85.451612903225808</v>
      </c>
    </row>
    <row r="545" spans="1:14">
      <c r="A545" s="1168">
        <v>1972</v>
      </c>
      <c r="B545" s="1168"/>
      <c r="C545" s="1175">
        <v>87.58064516129032</v>
      </c>
      <c r="D545" s="1175">
        <v>80.758620689655174</v>
      </c>
      <c r="E545" s="1175">
        <v>86.258064516129039</v>
      </c>
      <c r="F545" s="1175">
        <v>84.166666666666671</v>
      </c>
      <c r="G545" s="1175">
        <v>80</v>
      </c>
      <c r="H545" s="1175">
        <v>87.1</v>
      </c>
      <c r="I545" s="1175">
        <v>85.838709677419359</v>
      </c>
      <c r="J545" s="1175">
        <v>84.903225806451616</v>
      </c>
      <c r="K545" s="1175">
        <v>87.233333333333334</v>
      </c>
      <c r="L545" s="1175">
        <v>89.41935483870968</v>
      </c>
      <c r="M545" s="1175">
        <v>86.666666666666671</v>
      </c>
      <c r="N545" s="1175">
        <v>86.935483870967744</v>
      </c>
    </row>
    <row r="546" spans="1:14">
      <c r="A546" s="1168">
        <v>1973</v>
      </c>
      <c r="B546" s="1168"/>
      <c r="C546" s="1175">
        <v>85.935483870967744</v>
      </c>
      <c r="D546" s="1175">
        <v>89.035714285714292</v>
      </c>
      <c r="E546" s="1175">
        <v>80.935483870967744</v>
      </c>
      <c r="F546" s="1175">
        <v>76</v>
      </c>
      <c r="G546" s="1175">
        <v>79.58064516129032</v>
      </c>
      <c r="H546" s="1175">
        <v>78.900000000000006</v>
      </c>
      <c r="I546" s="1175">
        <v>82.096774193548384</v>
      </c>
      <c r="J546" s="1175">
        <v>84.322580645161295</v>
      </c>
      <c r="K546" s="1175">
        <v>90.4</v>
      </c>
      <c r="L546" s="1175">
        <v>90.258064516129039</v>
      </c>
      <c r="M546" s="1175">
        <v>86.566666666666663</v>
      </c>
      <c r="N546" s="1175">
        <v>88.387096774193552</v>
      </c>
    </row>
    <row r="547" spans="1:14">
      <c r="A547" s="1168">
        <v>1974</v>
      </c>
      <c r="B547" s="1168"/>
      <c r="C547" s="1175">
        <v>89.58064516129032</v>
      </c>
      <c r="D547" s="1175">
        <v>86.285714285714292</v>
      </c>
      <c r="E547" s="1175">
        <v>83.935483870967744</v>
      </c>
      <c r="F547" s="1175">
        <v>83.533333333333331</v>
      </c>
      <c r="G547" s="1175">
        <v>78.193548387096769</v>
      </c>
      <c r="H547" s="1175">
        <v>85.1</v>
      </c>
      <c r="I547" s="1175">
        <v>80.451612903225808</v>
      </c>
      <c r="J547" s="1175">
        <v>82.322580645161295</v>
      </c>
      <c r="K547" s="1175">
        <v>86.4</v>
      </c>
      <c r="L547" s="1175">
        <v>84.032258064516128</v>
      </c>
      <c r="M547" s="1175">
        <v>85.966666666666669</v>
      </c>
      <c r="N547" s="1175">
        <v>81.322580645161295</v>
      </c>
    </row>
    <row r="548" spans="1:14">
      <c r="A548" s="1168">
        <v>1975</v>
      </c>
      <c r="B548" s="1168"/>
      <c r="C548" s="1175">
        <v>86.064516129032256</v>
      </c>
      <c r="D548" s="1175">
        <v>86.035714285714292</v>
      </c>
      <c r="E548" s="1175">
        <v>77.58064516129032</v>
      </c>
      <c r="F548" s="1175">
        <v>79.5</v>
      </c>
      <c r="G548" s="1175">
        <v>80.032258064516128</v>
      </c>
      <c r="H548" s="1175">
        <v>84.266666666666666</v>
      </c>
      <c r="I548" s="1175">
        <v>83.483870967741936</v>
      </c>
      <c r="J548" s="1175">
        <v>84.41935483870968</v>
      </c>
      <c r="K548" s="1175">
        <v>90.166666666666671</v>
      </c>
      <c r="L548" s="1175">
        <v>81.935483870967744</v>
      </c>
      <c r="M548" s="1175">
        <v>85.7</v>
      </c>
      <c r="N548" s="1175">
        <v>84.806451612903231</v>
      </c>
    </row>
    <row r="549" spans="1:14">
      <c r="A549" s="1168">
        <v>1976</v>
      </c>
      <c r="B549" s="1168"/>
      <c r="C549" s="1175">
        <v>83.322580645161295</v>
      </c>
      <c r="D549" s="1175">
        <v>87.34482758620689</v>
      </c>
      <c r="E549" s="1175">
        <v>87.129032258064512</v>
      </c>
      <c r="F549" s="1175">
        <v>83.4</v>
      </c>
      <c r="G549" s="1175">
        <v>77.129032258064512</v>
      </c>
      <c r="H549" s="1175">
        <v>83.8</v>
      </c>
      <c r="I549" s="1175">
        <v>82.290322580645167</v>
      </c>
      <c r="J549" s="1175">
        <v>79.967741935483872</v>
      </c>
      <c r="K549" s="1175">
        <v>84.63333333333334</v>
      </c>
      <c r="L549" s="1175">
        <v>82.58064516129032</v>
      </c>
      <c r="M549" s="1175">
        <v>77.900000000000006</v>
      </c>
      <c r="N549" s="1175">
        <v>85.806451612903231</v>
      </c>
    </row>
    <row r="550" spans="1:14">
      <c r="A550" s="1168">
        <v>1977</v>
      </c>
      <c r="B550" s="1168"/>
      <c r="C550" s="1175">
        <v>78.741935483870961</v>
      </c>
      <c r="D550" s="1175">
        <v>89.571428571428569</v>
      </c>
      <c r="E550" s="1175">
        <v>84.129032258064512</v>
      </c>
      <c r="F550" s="1175">
        <v>81.333333333333329</v>
      </c>
      <c r="G550" s="1175">
        <v>79.290322580645167</v>
      </c>
      <c r="H550" s="1175">
        <v>82.166666666666671</v>
      </c>
      <c r="I550" s="1175">
        <v>81.354838709677423</v>
      </c>
      <c r="J550" s="1175">
        <v>81.741935483870961</v>
      </c>
      <c r="K550" s="1175">
        <v>86.233333333333334</v>
      </c>
      <c r="L550" s="1175">
        <v>86.161290322580641</v>
      </c>
      <c r="M550" s="1175">
        <v>82.6</v>
      </c>
      <c r="N550" s="1175">
        <v>83.322580645161295</v>
      </c>
    </row>
    <row r="551" spans="1:14">
      <c r="A551" s="1168">
        <v>1978</v>
      </c>
      <c r="B551" s="1168"/>
      <c r="C551" s="1175">
        <v>83.838709677419359</v>
      </c>
      <c r="D551" s="1175">
        <v>87.607142857142861</v>
      </c>
      <c r="E551" s="1175">
        <v>81.645161290322577</v>
      </c>
      <c r="F551" s="1175">
        <v>71.433333333333337</v>
      </c>
      <c r="G551" s="1175">
        <v>78.516129032258064</v>
      </c>
      <c r="H551" s="1175">
        <v>79.666666666666671</v>
      </c>
      <c r="I551" s="1175">
        <v>78.709677419354833</v>
      </c>
      <c r="J551" s="1175">
        <v>84.451612903225808</v>
      </c>
      <c r="K551" s="1175">
        <v>84.933333333333337</v>
      </c>
      <c r="L551" s="1175">
        <v>85.709677419354833</v>
      </c>
      <c r="M551" s="1175">
        <v>77.7</v>
      </c>
      <c r="N551" s="1175">
        <v>85.129032258064512</v>
      </c>
    </row>
    <row r="552" spans="1:14">
      <c r="A552" s="1168">
        <v>1979</v>
      </c>
      <c r="B552" s="1168"/>
      <c r="C552" s="1175">
        <v>81.58064516129032</v>
      </c>
      <c r="D552" s="1175">
        <v>82.357142857142861</v>
      </c>
      <c r="E552" s="1175">
        <v>76.838709677419359</v>
      </c>
      <c r="F552" s="1175">
        <v>76.233333333333334</v>
      </c>
      <c r="G552" s="1175">
        <v>77.741935483870961</v>
      </c>
      <c r="H552" s="1175">
        <v>81.933333333333337</v>
      </c>
      <c r="I552" s="1175">
        <v>81.451612903225808</v>
      </c>
      <c r="J552" s="1175">
        <v>82.935483870967744</v>
      </c>
      <c r="K552" s="1175">
        <v>86.833333333333329</v>
      </c>
      <c r="L552" s="1175">
        <v>86.032258064516128</v>
      </c>
      <c r="M552" s="1175">
        <v>77.466666666666669</v>
      </c>
      <c r="N552" s="1175">
        <v>80.064516129032256</v>
      </c>
    </row>
    <row r="553" spans="1:14">
      <c r="A553" s="1168">
        <v>1980</v>
      </c>
      <c r="B553" s="1168"/>
      <c r="C553" s="1175">
        <v>80</v>
      </c>
      <c r="D553" s="1175">
        <v>88.482758620689651</v>
      </c>
      <c r="E553" s="1175">
        <v>84.41935483870968</v>
      </c>
      <c r="F553" s="1175">
        <v>77.36666666666666</v>
      </c>
      <c r="G553" s="1175">
        <v>77.193548387096769</v>
      </c>
      <c r="H553" s="1175">
        <v>82.4</v>
      </c>
      <c r="I553" s="1175">
        <v>84.967741935483872</v>
      </c>
      <c r="J553" s="1175">
        <v>82.387096774193552</v>
      </c>
      <c r="K553" s="1175">
        <v>84.966666666666669</v>
      </c>
      <c r="L553" s="1175">
        <v>85.225806451612897</v>
      </c>
      <c r="M553" s="1175">
        <v>86.066666666666663</v>
      </c>
      <c r="N553" s="1175">
        <v>86.677419354838705</v>
      </c>
    </row>
    <row r="554" spans="1:14">
      <c r="A554" s="1168">
        <v>1981</v>
      </c>
      <c r="B554" s="1168"/>
      <c r="C554" s="1175">
        <v>87.258064516129039</v>
      </c>
      <c r="D554" s="1175">
        <v>87.464285714285708</v>
      </c>
      <c r="E554" s="1175">
        <v>83.258064516129039</v>
      </c>
      <c r="F554" s="1175">
        <v>79.266666666666666</v>
      </c>
      <c r="G554" s="1175">
        <v>84.290322580645167</v>
      </c>
      <c r="H554" s="1175">
        <v>78.166666666666671</v>
      </c>
      <c r="I554" s="1175">
        <v>85.322580645161295</v>
      </c>
      <c r="J554" s="1175">
        <v>85.677419354838705</v>
      </c>
      <c r="K554" s="1175">
        <v>89.033333333333331</v>
      </c>
      <c r="L554" s="1175">
        <v>84.548387096774192</v>
      </c>
      <c r="M554" s="1175">
        <v>85.266666666666666</v>
      </c>
      <c r="N554" s="1175">
        <v>89</v>
      </c>
    </row>
    <row r="555" spans="1:14">
      <c r="A555" s="1124" t="s">
        <v>620</v>
      </c>
      <c r="B555" s="1177"/>
      <c r="C555" s="1177"/>
      <c r="D555" s="1177"/>
      <c r="E555" s="1177"/>
      <c r="F555" s="1177"/>
      <c r="G555" s="1177"/>
      <c r="H555" s="1177"/>
      <c r="I555" s="1177"/>
      <c r="J555" s="1177"/>
      <c r="K555" s="1177"/>
      <c r="L555" s="1177"/>
      <c r="M555" s="1177"/>
    </row>
    <row r="556" spans="1:14" ht="15.75">
      <c r="A556" s="1110"/>
      <c r="B556" s="1134"/>
      <c r="C556" s="1134"/>
      <c r="D556" s="1134"/>
      <c r="E556" s="1134"/>
      <c r="F556" s="1129"/>
      <c r="G556" s="1129"/>
      <c r="H556" s="1129"/>
      <c r="I556" s="1129"/>
      <c r="J556" s="1110"/>
      <c r="K556" s="1110"/>
    </row>
    <row r="557" spans="1:14" ht="15.75">
      <c r="A557" s="1110"/>
      <c r="B557" s="1111"/>
      <c r="C557" s="1111"/>
      <c r="D557" s="1111"/>
      <c r="E557" s="1111"/>
      <c r="F557" s="1129"/>
      <c r="G557" s="1129"/>
      <c r="H557" s="1129"/>
      <c r="I557" s="1129"/>
      <c r="K557" s="1116" t="s">
        <v>600</v>
      </c>
      <c r="M557" s="1116" t="s">
        <v>621</v>
      </c>
    </row>
    <row r="558" spans="1:14" ht="18">
      <c r="A558" s="1165" t="s">
        <v>144</v>
      </c>
      <c r="B558" s="1165"/>
      <c r="C558" s="1165"/>
      <c r="D558" s="1165"/>
      <c r="E558" s="1165"/>
      <c r="F558" s="1165"/>
      <c r="G558" s="1165"/>
      <c r="H558" s="1165"/>
      <c r="I558" s="1165"/>
      <c r="K558" s="1116" t="s">
        <v>603</v>
      </c>
      <c r="M558" s="1116" t="s">
        <v>622</v>
      </c>
    </row>
    <row r="559" spans="1:14" ht="18.75">
      <c r="A559" s="12"/>
      <c r="B559" s="1117"/>
      <c r="C559" s="1117"/>
      <c r="D559" s="1117"/>
      <c r="E559" s="1117"/>
      <c r="F559" s="1117"/>
      <c r="G559" s="1117"/>
      <c r="H559" s="1117"/>
      <c r="I559" s="1117"/>
      <c r="J559" s="1117"/>
      <c r="K559" s="1116" t="s">
        <v>605</v>
      </c>
      <c r="M559" s="1116" t="s">
        <v>623</v>
      </c>
    </row>
    <row r="560" spans="1:14" ht="15.75">
      <c r="A560" s="1118" t="s">
        <v>647</v>
      </c>
      <c r="B560" s="1118"/>
      <c r="C560" s="1118"/>
      <c r="D560" s="1118"/>
      <c r="E560" s="1118"/>
      <c r="F560" s="1118"/>
      <c r="G560" s="1118"/>
      <c r="H560" s="1118"/>
      <c r="I560" s="1118"/>
      <c r="J560" s="1118"/>
      <c r="K560" s="1118"/>
      <c r="L560" s="1118"/>
      <c r="M560" s="1177"/>
    </row>
    <row r="561" spans="1:14">
      <c r="A561" s="1166" t="s">
        <v>0</v>
      </c>
      <c r="B561" s="1168"/>
      <c r="C561" s="886" t="s">
        <v>608</v>
      </c>
      <c r="D561" s="886" t="s">
        <v>609</v>
      </c>
      <c r="E561" s="886" t="s">
        <v>610</v>
      </c>
      <c r="F561" s="886" t="s">
        <v>611</v>
      </c>
      <c r="G561" s="886" t="s">
        <v>612</v>
      </c>
      <c r="H561" s="886" t="s">
        <v>613</v>
      </c>
      <c r="I561" s="886" t="s">
        <v>614</v>
      </c>
      <c r="J561" s="886" t="s">
        <v>615</v>
      </c>
      <c r="K561" s="886" t="s">
        <v>616</v>
      </c>
      <c r="L561" s="886" t="s">
        <v>617</v>
      </c>
      <c r="M561" s="886" t="s">
        <v>618</v>
      </c>
      <c r="N561" s="886" t="s">
        <v>619</v>
      </c>
    </row>
    <row r="562" spans="1:14">
      <c r="A562" s="1168">
        <v>1982</v>
      </c>
      <c r="B562" s="1168"/>
      <c r="C562" s="1175">
        <v>88.258064516129039</v>
      </c>
      <c r="D562" s="1175">
        <v>89.964285714285708</v>
      </c>
      <c r="E562" s="1175">
        <v>90.322580645161295</v>
      </c>
      <c r="F562" s="1175">
        <v>89.333333333333329</v>
      </c>
      <c r="G562" s="1175">
        <v>87.516129032258064</v>
      </c>
      <c r="H562" s="1175">
        <v>85.033333333333331</v>
      </c>
      <c r="I562" s="1175">
        <v>87.967741935483872</v>
      </c>
      <c r="J562" s="1175">
        <v>87.129032258064512</v>
      </c>
      <c r="K562" s="1175">
        <v>91.066666666666663</v>
      </c>
      <c r="L562" s="1175">
        <v>90.290322580645167</v>
      </c>
      <c r="M562" s="1175">
        <v>90.833333333333329</v>
      </c>
      <c r="N562" s="1175">
        <v>93.258064516129039</v>
      </c>
    </row>
    <row r="563" spans="1:14">
      <c r="A563" s="1168">
        <v>1983</v>
      </c>
      <c r="B563" s="1168"/>
      <c r="C563" s="1175">
        <v>92.451612903225808</v>
      </c>
      <c r="D563" s="1175">
        <v>94.25</v>
      </c>
      <c r="E563" s="1175">
        <v>90.354838709677423</v>
      </c>
      <c r="F563" s="1175">
        <v>88.5</v>
      </c>
      <c r="G563" s="1175">
        <v>75.225806451612897</v>
      </c>
      <c r="H563" s="1175">
        <v>88.266666666666666</v>
      </c>
      <c r="I563" s="1175">
        <v>90.161290322580641</v>
      </c>
      <c r="J563" s="1175">
        <v>76.483870967741936</v>
      </c>
      <c r="K563" s="1175">
        <v>90.5</v>
      </c>
      <c r="L563" s="1175">
        <v>84.354838709677423</v>
      </c>
      <c r="M563" s="1175">
        <v>91.3</v>
      </c>
      <c r="N563" s="1175">
        <v>85.161290322580641</v>
      </c>
    </row>
    <row r="564" spans="1:14">
      <c r="A564" s="1168">
        <v>1984</v>
      </c>
      <c r="B564" s="1168"/>
      <c r="C564" s="1175">
        <v>89.612903225806448</v>
      </c>
      <c r="D564" s="1175">
        <v>88.620689655172413</v>
      </c>
      <c r="E564" s="1175">
        <v>90.41935483870968</v>
      </c>
      <c r="F564" s="1175">
        <v>75.833333333333329</v>
      </c>
      <c r="G564" s="1175">
        <v>76.967741935483872</v>
      </c>
      <c r="H564" s="1175">
        <v>84.666666666666671</v>
      </c>
      <c r="I564" s="1175">
        <v>79.741935483870961</v>
      </c>
      <c r="J564" s="1175">
        <v>84.516129032258064</v>
      </c>
      <c r="K564" s="1175">
        <v>86.733333333333334</v>
      </c>
      <c r="L564" s="1175">
        <v>86.838709677419359</v>
      </c>
      <c r="M564" s="1175">
        <v>86.333333333333329</v>
      </c>
      <c r="N564" s="1175">
        <v>90.58064516129032</v>
      </c>
    </row>
    <row r="565" spans="1:14">
      <c r="A565" s="1168">
        <v>1985</v>
      </c>
      <c r="B565" s="1168"/>
      <c r="C565" s="1175">
        <v>93.58064516129032</v>
      </c>
      <c r="D565" s="1175">
        <v>88.392857142857139</v>
      </c>
      <c r="E565" s="1175">
        <v>83</v>
      </c>
      <c r="F565" s="1175">
        <v>84.1</v>
      </c>
      <c r="G565" s="1175">
        <v>84.41935483870968</v>
      </c>
      <c r="H565" s="1175">
        <v>84.266666666666666</v>
      </c>
      <c r="I565" s="1175">
        <v>81.903225806451616</v>
      </c>
      <c r="J565" s="1175">
        <v>82.064516129032256</v>
      </c>
      <c r="K565" s="1175">
        <v>92.7</v>
      </c>
      <c r="L565" s="1175">
        <v>88.967741935483872</v>
      </c>
      <c r="M565" s="1175">
        <v>90.666666666666671</v>
      </c>
      <c r="N565" s="1175">
        <v>85.483870967741936</v>
      </c>
    </row>
    <row r="566" spans="1:14">
      <c r="A566" s="1168">
        <v>1986</v>
      </c>
      <c r="B566" s="1168"/>
      <c r="C566" s="1175">
        <v>90.870967741935488</v>
      </c>
      <c r="D566" s="1175">
        <v>89.107142857142861</v>
      </c>
      <c r="E566" s="1175">
        <v>83.41935483870968</v>
      </c>
      <c r="F566" s="1175">
        <v>78.166666666666671</v>
      </c>
      <c r="G566" s="1175">
        <v>71.096774193548384</v>
      </c>
      <c r="H566" s="1175">
        <v>80.233333333333334</v>
      </c>
      <c r="I566" s="1175">
        <v>77.322580645161295</v>
      </c>
      <c r="J566" s="1175">
        <v>74.032258064516128</v>
      </c>
      <c r="K566" s="1175">
        <v>84.86666666666666</v>
      </c>
      <c r="L566" s="1175">
        <v>90.290322580645167</v>
      </c>
      <c r="M566" s="1175">
        <v>83.36666666666666</v>
      </c>
      <c r="N566" s="1175">
        <v>87.483870967741936</v>
      </c>
    </row>
    <row r="567" spans="1:14">
      <c r="A567" s="1168">
        <v>1987</v>
      </c>
      <c r="B567" s="1168"/>
      <c r="C567" s="1175">
        <v>90.741935483870961</v>
      </c>
      <c r="D567" s="1175">
        <v>89.464285714285708</v>
      </c>
      <c r="E567" s="1175">
        <v>84.806451612903231</v>
      </c>
      <c r="F567" s="1175">
        <v>79.933333333333337</v>
      </c>
      <c r="G567" s="1175">
        <v>76.774193548387103</v>
      </c>
      <c r="H567" s="1175">
        <v>85.166666666666671</v>
      </c>
      <c r="I567" s="1175">
        <v>81.161290322580641</v>
      </c>
      <c r="J567" s="1175">
        <v>72.193548387096769</v>
      </c>
      <c r="K567" s="1175">
        <v>88.9</v>
      </c>
      <c r="L567" s="1175">
        <v>84.096774193548384</v>
      </c>
      <c r="M567" s="1175">
        <v>90.13333333333334</v>
      </c>
      <c r="N567" s="1175">
        <v>88.387096774193552</v>
      </c>
    </row>
    <row r="568" spans="1:14">
      <c r="A568" s="1168">
        <v>1988</v>
      </c>
      <c r="B568" s="1168"/>
      <c r="C568" s="1175">
        <v>86.967741935483872</v>
      </c>
      <c r="D568" s="1175">
        <v>88.58620689655173</v>
      </c>
      <c r="E568" s="1175">
        <v>83.258064516129039</v>
      </c>
      <c r="F568" s="1175">
        <v>82.13333333333334</v>
      </c>
      <c r="G568" s="1175">
        <v>84.193548387096769</v>
      </c>
      <c r="H568" s="1175">
        <v>80.900000000000006</v>
      </c>
      <c r="I568" s="1175">
        <v>80.387096774193552</v>
      </c>
      <c r="J568" s="1175">
        <v>87</v>
      </c>
      <c r="K568" s="1175">
        <v>88.233333333333334</v>
      </c>
      <c r="L568" s="1175">
        <v>86.032258064516128</v>
      </c>
      <c r="M568" s="1175">
        <v>83.6</v>
      </c>
      <c r="N568" s="1175">
        <v>85.41935483870968</v>
      </c>
    </row>
    <row r="569" spans="1:14">
      <c r="A569" s="1168">
        <v>1989</v>
      </c>
      <c r="B569" s="1168"/>
      <c r="C569" s="1175">
        <v>84.870967741935488</v>
      </c>
      <c r="D569" s="1175">
        <v>84.607142857142861</v>
      </c>
      <c r="E569" s="1175">
        <v>86.096774193548384</v>
      </c>
      <c r="F569" s="1175">
        <v>83.7</v>
      </c>
      <c r="G569" s="1175">
        <v>79.967741935483872</v>
      </c>
      <c r="H569" s="1175">
        <v>84.7</v>
      </c>
      <c r="I569" s="1175">
        <v>77.645161290322577</v>
      </c>
      <c r="J569" s="1175">
        <v>83.741935483870961</v>
      </c>
      <c r="K569" s="1175">
        <v>80.599999999999994</v>
      </c>
      <c r="L569" s="1175">
        <v>86.903225806451616</v>
      </c>
      <c r="M569" s="1175">
        <v>86.433333333333337</v>
      </c>
      <c r="N569" s="1175">
        <v>88.096774193548384</v>
      </c>
    </row>
    <row r="570" spans="1:14">
      <c r="A570" s="1168">
        <v>1990</v>
      </c>
      <c r="B570" s="1168"/>
      <c r="C570" s="1175">
        <v>88.548387096774192</v>
      </c>
      <c r="D570" s="1175">
        <v>87.214285714285708</v>
      </c>
      <c r="E570" s="1175">
        <v>84.806451612903231</v>
      </c>
      <c r="F570" s="1175">
        <v>82.466666666666669</v>
      </c>
      <c r="G570" s="1175">
        <v>81.322580645161295</v>
      </c>
      <c r="H570" s="1175">
        <v>79.166666666666671</v>
      </c>
      <c r="I570" s="1175">
        <v>74.548387096774192</v>
      </c>
      <c r="J570" s="1175">
        <v>88.032258064516128</v>
      </c>
      <c r="K570" s="1175">
        <v>89.266666666666666</v>
      </c>
      <c r="L570" s="1175">
        <v>88.903225806451616</v>
      </c>
      <c r="M570" s="1175">
        <v>87.033333333333331</v>
      </c>
      <c r="N570" s="1175">
        <v>89.225806451612897</v>
      </c>
    </row>
    <row r="571" spans="1:14">
      <c r="A571" s="1168">
        <v>1991</v>
      </c>
      <c r="B571" s="1168"/>
      <c r="C571" s="1175">
        <v>87.806451612903231</v>
      </c>
      <c r="D571" s="1175">
        <v>87.357142857142861</v>
      </c>
      <c r="E571" s="1175">
        <v>91.064516129032256</v>
      </c>
      <c r="F571" s="1175">
        <v>81.466666666666669</v>
      </c>
      <c r="G571" s="1175">
        <v>77.903225806451616</v>
      </c>
      <c r="H571" s="1175">
        <v>79.86666666666666</v>
      </c>
      <c r="I571" s="1175">
        <v>88.032258064516128</v>
      </c>
      <c r="J571" s="1175">
        <v>85.838709677419359</v>
      </c>
      <c r="K571" s="1175">
        <v>83</v>
      </c>
      <c r="L571" s="1175">
        <v>91.258064516129039</v>
      </c>
      <c r="M571" s="1175">
        <v>85.666666666666671</v>
      </c>
      <c r="N571" s="1175">
        <v>83.645161290322577</v>
      </c>
    </row>
    <row r="572" spans="1:14">
      <c r="A572" s="1168">
        <v>1992</v>
      </c>
      <c r="B572" s="1168"/>
      <c r="C572" s="1175">
        <v>82</v>
      </c>
      <c r="D572" s="1175">
        <v>84.724137931034477</v>
      </c>
      <c r="E572" s="1175">
        <v>81.645161290322577</v>
      </c>
      <c r="F572" s="1175">
        <v>80.8</v>
      </c>
      <c r="G572" s="1175">
        <v>67.612903225806448</v>
      </c>
      <c r="H572" s="1175">
        <v>74.3</v>
      </c>
      <c r="I572" s="1175">
        <v>81.548387096774192</v>
      </c>
      <c r="J572" s="1175">
        <v>85.064516129032256</v>
      </c>
      <c r="K572" s="1175">
        <v>83.833333333333329</v>
      </c>
      <c r="L572" s="1175">
        <v>84.612903225806448</v>
      </c>
      <c r="M572" s="1175">
        <v>86.36666666666666</v>
      </c>
      <c r="N572" s="1175">
        <v>85.516129032258064</v>
      </c>
    </row>
    <row r="573" spans="1:14">
      <c r="A573" s="1168">
        <v>1993</v>
      </c>
      <c r="B573" s="1168"/>
      <c r="C573" s="1175">
        <v>87.225806451612897</v>
      </c>
      <c r="D573" s="1175">
        <v>89.392857142857139</v>
      </c>
      <c r="E573" s="1175">
        <v>78.483870967741936</v>
      </c>
      <c r="F573" s="1175">
        <v>79.966666666666669</v>
      </c>
      <c r="G573" s="1175">
        <v>78.774193548387103</v>
      </c>
      <c r="H573" s="1175">
        <v>80.766666666666666</v>
      </c>
      <c r="I573" s="1175">
        <v>82.677419354838705</v>
      </c>
      <c r="J573" s="1175">
        <v>81.096774193548384</v>
      </c>
      <c r="K573" s="1175">
        <v>89.63333333333334</v>
      </c>
      <c r="L573" s="1175">
        <v>85.903225806451616</v>
      </c>
      <c r="M573" s="1175">
        <v>87.36666666666666</v>
      </c>
      <c r="N573" s="1175">
        <v>93.096774193548384</v>
      </c>
    </row>
    <row r="574" spans="1:14">
      <c r="A574" s="1168">
        <v>1994</v>
      </c>
      <c r="B574" s="1168"/>
      <c r="C574" s="1175">
        <v>87.548387096774192</v>
      </c>
      <c r="D574" s="1175">
        <v>85.285714285714292</v>
      </c>
      <c r="E574" s="1175">
        <v>83.967741935483872</v>
      </c>
      <c r="F574" s="1175">
        <v>77.266666666666666</v>
      </c>
      <c r="G574" s="1175">
        <v>78.064516129032256</v>
      </c>
      <c r="H574" s="1175">
        <v>79.266666666666666</v>
      </c>
      <c r="I574" s="1175">
        <v>82.548387096774192</v>
      </c>
      <c r="J574" s="1175">
        <v>81</v>
      </c>
      <c r="K574" s="1175">
        <v>81.833333333333329</v>
      </c>
      <c r="L574" s="1175">
        <v>83.806451612903231</v>
      </c>
      <c r="M574" s="1175">
        <v>84</v>
      </c>
      <c r="N574" s="1175">
        <v>84.387096774193552</v>
      </c>
    </row>
    <row r="575" spans="1:14">
      <c r="A575" s="1168">
        <v>1995</v>
      </c>
      <c r="B575" s="1168"/>
      <c r="C575" s="1175">
        <v>90.354838709677423</v>
      </c>
      <c r="D575" s="1175">
        <v>84.821428571428569</v>
      </c>
      <c r="E575" s="1175">
        <v>88.612903225806448</v>
      </c>
      <c r="F575" s="1175">
        <v>77.900000000000006</v>
      </c>
      <c r="G575" s="1175">
        <v>77.870967741935488</v>
      </c>
      <c r="H575" s="1175">
        <v>84.166666666666671</v>
      </c>
      <c r="I575" s="1175">
        <v>82.612903225806448</v>
      </c>
      <c r="J575" s="1175">
        <v>77.903225806451616</v>
      </c>
      <c r="K575" s="1175">
        <v>81.333333333333329</v>
      </c>
      <c r="L575" s="1175">
        <v>86.354838709677423</v>
      </c>
      <c r="M575" s="1175">
        <v>85.13333333333334</v>
      </c>
      <c r="N575" s="1175">
        <v>88.193548387096769</v>
      </c>
    </row>
    <row r="576" spans="1:14">
      <c r="A576" s="1168">
        <v>1996</v>
      </c>
      <c r="B576" s="1168"/>
      <c r="C576" s="1175">
        <v>89.935483870967744</v>
      </c>
      <c r="D576" s="1175">
        <v>88.34482758620689</v>
      </c>
      <c r="E576" s="1175">
        <v>87.709677419354833</v>
      </c>
      <c r="F576" s="1175">
        <v>83.63333333333334</v>
      </c>
      <c r="G576" s="1175">
        <v>76.258064516129039</v>
      </c>
      <c r="H576" s="1175">
        <v>77.900000000000006</v>
      </c>
      <c r="I576" s="1175">
        <v>70.483870967741936</v>
      </c>
      <c r="J576" s="1175">
        <v>74.774193548387103</v>
      </c>
      <c r="K576" s="1175">
        <v>86.233333333333334</v>
      </c>
      <c r="L576" s="1175">
        <v>83.387096774193552</v>
      </c>
      <c r="M576" s="1175">
        <v>84.733333333333334</v>
      </c>
      <c r="N576" s="1175">
        <v>89.870967741935488</v>
      </c>
    </row>
    <row r="577" spans="1:14">
      <c r="A577" s="1168">
        <v>1997</v>
      </c>
      <c r="B577" s="1168"/>
      <c r="C577" s="1175">
        <v>90.064516129032256</v>
      </c>
      <c r="D577" s="1175">
        <v>84.714285714285708</v>
      </c>
      <c r="E577" s="1175">
        <v>86.451612903225808</v>
      </c>
      <c r="F577" s="1175">
        <v>83.666666666666671</v>
      </c>
      <c r="G577" s="1175">
        <v>80.903225806451616</v>
      </c>
      <c r="H577" s="1175">
        <v>80.3</v>
      </c>
      <c r="I577" s="1175">
        <v>81.387096774193552</v>
      </c>
      <c r="J577" s="1175">
        <v>85.774193548387103</v>
      </c>
      <c r="K577" s="1175">
        <v>89.13333333333334</v>
      </c>
      <c r="L577" s="1175">
        <v>84.129032258064512</v>
      </c>
      <c r="M577" s="1175">
        <v>85.8</v>
      </c>
      <c r="N577" s="1175">
        <v>87.032258064516128</v>
      </c>
    </row>
    <row r="578" spans="1:14">
      <c r="A578" s="1168">
        <v>1998</v>
      </c>
      <c r="B578" s="1168"/>
      <c r="C578" s="1175">
        <v>89.354838709677423</v>
      </c>
      <c r="D578" s="1175">
        <v>86.75</v>
      </c>
      <c r="E578" s="1175">
        <v>82.838709677419359</v>
      </c>
      <c r="F578" s="1175">
        <v>76.733333333333334</v>
      </c>
      <c r="G578" s="1175">
        <v>78.258064516129039</v>
      </c>
      <c r="H578" s="1175">
        <v>82.8</v>
      </c>
      <c r="I578" s="1175">
        <v>71.387096774193552</v>
      </c>
      <c r="J578" s="1175">
        <v>70.870967741935488</v>
      </c>
      <c r="K578" s="1175">
        <v>86.433333333333337</v>
      </c>
      <c r="L578" s="1175">
        <v>82.354838709677423</v>
      </c>
      <c r="M578" s="1175">
        <v>89.433333333333337</v>
      </c>
      <c r="N578" s="1175">
        <v>95.645161290322577</v>
      </c>
    </row>
    <row r="579" spans="1:14">
      <c r="A579" s="1168">
        <v>1999</v>
      </c>
      <c r="B579" s="1168"/>
      <c r="C579" s="1175">
        <v>84.709677419354833</v>
      </c>
      <c r="D579" s="1175">
        <v>86.178571428571431</v>
      </c>
      <c r="E579" s="1175">
        <v>84.354838709677423</v>
      </c>
      <c r="F579" s="1175">
        <v>75.966666666666669</v>
      </c>
      <c r="G579" s="1175">
        <v>82.41935483870968</v>
      </c>
      <c r="H579" s="1175">
        <v>79.666666666666671</v>
      </c>
      <c r="I579" s="1175">
        <v>79.354838709677423</v>
      </c>
      <c r="J579" s="1175">
        <v>65.258064516129039</v>
      </c>
      <c r="K579" s="1175">
        <v>79.2</v>
      </c>
      <c r="L579" s="1175">
        <v>88.709677419354833</v>
      </c>
      <c r="M579" s="1175">
        <v>83.566666666666663</v>
      </c>
      <c r="N579" s="1175">
        <v>84.774193548387103</v>
      </c>
    </row>
    <row r="580" spans="1:14">
      <c r="A580" s="1168">
        <v>2000</v>
      </c>
      <c r="B580" s="1168"/>
      <c r="C580" s="1175">
        <v>87.322580645161295</v>
      </c>
      <c r="D580" s="1175">
        <v>86.896551724137936</v>
      </c>
      <c r="E580" s="1175">
        <v>82.967741935483872</v>
      </c>
      <c r="F580" s="1175">
        <v>77.766666666666666</v>
      </c>
      <c r="G580" s="1175">
        <v>76.032258064516128</v>
      </c>
      <c r="H580" s="1175">
        <v>85.033333333333331</v>
      </c>
      <c r="I580" s="1175">
        <v>73.483870967741936</v>
      </c>
      <c r="J580" s="1175">
        <v>67.677419354838705</v>
      </c>
      <c r="K580" s="1175">
        <v>79.166666666666671</v>
      </c>
      <c r="L580" s="1175">
        <v>83.967741935483872</v>
      </c>
      <c r="M580" s="1175">
        <v>78.533333333333331</v>
      </c>
      <c r="N580" s="1175">
        <v>87.548387096774192</v>
      </c>
    </row>
    <row r="581" spans="1:14">
      <c r="A581" s="1168">
        <v>2001</v>
      </c>
      <c r="B581" s="1168"/>
      <c r="C581" s="1175">
        <v>84.387096774193552</v>
      </c>
      <c r="D581" s="1175">
        <v>86.75</v>
      </c>
      <c r="E581" s="1175">
        <v>86.032258064516128</v>
      </c>
      <c r="F581" s="1175">
        <v>82.533333333333331</v>
      </c>
      <c r="G581" s="1175">
        <v>68</v>
      </c>
      <c r="H581" s="1175">
        <v>78.900000000000006</v>
      </c>
      <c r="I581" s="1175">
        <v>71.741935483870961</v>
      </c>
      <c r="J581" s="1175">
        <v>75.806451612903231</v>
      </c>
      <c r="K581" s="1175">
        <v>86.833333333333329</v>
      </c>
      <c r="L581" s="1175">
        <v>84.096774193548384</v>
      </c>
      <c r="M581" s="1175">
        <v>84.13333333333334</v>
      </c>
      <c r="N581" s="1175">
        <v>89.774193548387103</v>
      </c>
    </row>
    <row r="582" spans="1:14">
      <c r="A582" s="1168">
        <v>2002</v>
      </c>
      <c r="B582" s="1168"/>
      <c r="C582" s="1175">
        <v>79.806451612903231</v>
      </c>
      <c r="D582" s="1175">
        <v>82.214285714285708</v>
      </c>
      <c r="E582" s="1175">
        <v>84.354838709677423</v>
      </c>
      <c r="F582" s="1175">
        <v>80.599999999999994</v>
      </c>
      <c r="G582" s="1175">
        <v>76.903225806451616</v>
      </c>
      <c r="H582" s="1175">
        <v>81.3</v>
      </c>
      <c r="I582" s="1175">
        <v>83.41935483870968</v>
      </c>
      <c r="J582" s="1175">
        <v>83.870967741935488</v>
      </c>
      <c r="K582" s="1175">
        <v>87.266666666666666</v>
      </c>
      <c r="L582" s="1175">
        <v>88.838709677419359</v>
      </c>
      <c r="M582" s="1175">
        <v>84.36666666666666</v>
      </c>
      <c r="N582" s="1175">
        <v>81.516129032258064</v>
      </c>
    </row>
    <row r="583" spans="1:14">
      <c r="A583" s="1168">
        <v>2003</v>
      </c>
      <c r="B583" s="1168"/>
      <c r="C583" s="1175">
        <v>86.645161290322577</v>
      </c>
      <c r="D583" s="1175">
        <v>80.607142857142861</v>
      </c>
      <c r="E583" s="1175">
        <v>77.096774193548384</v>
      </c>
      <c r="F583" s="1175">
        <v>75.8</v>
      </c>
      <c r="G583" s="1175">
        <v>75.258064516129039</v>
      </c>
      <c r="H583" s="1175">
        <v>86.733333333333334</v>
      </c>
      <c r="I583" s="1175">
        <v>81.741935483870961</v>
      </c>
      <c r="J583" s="1175">
        <v>79.451612903225808</v>
      </c>
      <c r="K583" s="1175">
        <v>88.2</v>
      </c>
      <c r="L583" s="1175">
        <v>85.935483870967744</v>
      </c>
      <c r="M583" s="1175">
        <v>82.4</v>
      </c>
      <c r="N583" s="1175">
        <v>87</v>
      </c>
    </row>
    <row r="584" spans="1:14">
      <c r="A584" s="1168">
        <v>2004</v>
      </c>
      <c r="B584" s="1168"/>
      <c r="C584" s="1175">
        <v>80.516129032258064</v>
      </c>
      <c r="D584" s="1175">
        <v>89.724137931034477</v>
      </c>
      <c r="E584" s="1175">
        <v>88.258064516129039</v>
      </c>
      <c r="F584" s="1175">
        <v>77.733333333333334</v>
      </c>
      <c r="G584" s="1175">
        <v>76.709677419354833</v>
      </c>
      <c r="H584" s="1175">
        <v>76.266666666666666</v>
      </c>
      <c r="I584" s="1175">
        <v>80.645161290322577</v>
      </c>
      <c r="J584" s="1175">
        <v>78.838709677419359</v>
      </c>
      <c r="K584" s="1175">
        <v>79.599999999999994</v>
      </c>
      <c r="L584" s="1175">
        <v>90.225806451612897</v>
      </c>
      <c r="M584" s="1175">
        <v>84.833333333333329</v>
      </c>
      <c r="N584" s="1175">
        <v>85.032258064516128</v>
      </c>
    </row>
    <row r="585" spans="1:14">
      <c r="A585" s="1168">
        <v>2005</v>
      </c>
      <c r="B585" s="1168"/>
      <c r="C585" s="1175">
        <v>89.903225806451616</v>
      </c>
      <c r="D585" s="1175">
        <v>85.178571428571431</v>
      </c>
      <c r="E585" s="1175">
        <v>79.41935483870968</v>
      </c>
      <c r="F585" s="1175">
        <v>74.333333333333329</v>
      </c>
      <c r="G585" s="1175">
        <v>69.967741935483872</v>
      </c>
      <c r="H585" s="1175">
        <v>85.2</v>
      </c>
      <c r="I585" s="1175">
        <v>74.645161290322577</v>
      </c>
      <c r="J585" s="1175">
        <v>74.193548387096769</v>
      </c>
      <c r="K585" s="1175">
        <v>83.9</v>
      </c>
      <c r="L585" s="1175">
        <v>82.548387096774192</v>
      </c>
      <c r="M585" s="1175">
        <v>81.63333333333334</v>
      </c>
      <c r="N585" s="1175">
        <v>88.064516129032256</v>
      </c>
    </row>
    <row r="586" spans="1:14">
      <c r="A586" s="1168">
        <v>2006</v>
      </c>
      <c r="B586" s="1168"/>
      <c r="C586" s="1175">
        <v>74.290322580645167</v>
      </c>
      <c r="D586" s="1175">
        <v>79.392857142857139</v>
      </c>
      <c r="E586" s="1175">
        <v>83.161290322580641</v>
      </c>
      <c r="F586" s="1175">
        <v>72.63333333333334</v>
      </c>
      <c r="G586" s="1175">
        <v>77.193548387096769</v>
      </c>
      <c r="H586" s="1175">
        <v>73.933333333333337</v>
      </c>
      <c r="I586" s="1175">
        <v>76.387096774193552</v>
      </c>
      <c r="J586" s="1175">
        <v>65.612903225806448</v>
      </c>
      <c r="K586" s="1175">
        <v>78.8</v>
      </c>
      <c r="L586" s="1175">
        <v>82.838709677419359</v>
      </c>
      <c r="M586" s="1175">
        <v>84.3</v>
      </c>
      <c r="N586" s="1175">
        <v>88.387096774193552</v>
      </c>
    </row>
    <row r="587" spans="1:14">
      <c r="A587" s="1168">
        <v>2007</v>
      </c>
      <c r="B587" s="1168"/>
      <c r="C587" s="1175">
        <v>88.870967741935488</v>
      </c>
      <c r="D587" s="1175">
        <v>90.107142857142861</v>
      </c>
      <c r="E587" s="1175">
        <v>75.451612903225808</v>
      </c>
      <c r="F587" s="1175">
        <v>71.166666666666671</v>
      </c>
      <c r="G587" s="1175">
        <v>76.677419354838705</v>
      </c>
      <c r="H587" s="1175">
        <v>77.099999999999994</v>
      </c>
      <c r="I587" s="1175">
        <v>72.935483870967744</v>
      </c>
      <c r="J587" s="1175">
        <v>78.838709677419359</v>
      </c>
      <c r="K587" s="1175">
        <v>85.333333333333329</v>
      </c>
      <c r="L587" s="1175">
        <v>81.612903225806448</v>
      </c>
      <c r="M587" s="1175">
        <v>87.466666666666669</v>
      </c>
      <c r="N587" s="1175">
        <v>83.548387096774192</v>
      </c>
    </row>
    <row r="588" spans="1:14">
      <c r="A588" s="1168">
        <v>2008</v>
      </c>
      <c r="B588" s="1168"/>
      <c r="C588" s="1175">
        <v>83.41935483870968</v>
      </c>
      <c r="D588" s="1175">
        <v>81.206896551724142</v>
      </c>
      <c r="E588" s="1175">
        <v>80.709677419354833</v>
      </c>
      <c r="F588" s="1175">
        <v>74.86666666666666</v>
      </c>
      <c r="G588" s="1175">
        <v>64.870967741935488</v>
      </c>
      <c r="H588" s="1175">
        <v>74.2</v>
      </c>
      <c r="I588" s="1175">
        <v>76.032258064516128</v>
      </c>
      <c r="J588" s="1175">
        <v>69.225806451612897</v>
      </c>
      <c r="K588" s="1175">
        <v>75.599999999999994</v>
      </c>
      <c r="L588" s="1175">
        <v>81.741935483870961</v>
      </c>
      <c r="M588" s="1175">
        <v>79.433333333333337</v>
      </c>
      <c r="N588" s="1175">
        <v>85.870967741935488</v>
      </c>
    </row>
    <row r="589" spans="1:14">
      <c r="A589" s="1168">
        <v>2009</v>
      </c>
      <c r="B589" s="1168"/>
      <c r="C589" s="1175">
        <v>88.838709677419359</v>
      </c>
      <c r="D589" s="1175">
        <v>79.535714285714292</v>
      </c>
      <c r="E589" s="1175">
        <v>75.225806451612897</v>
      </c>
      <c r="F589" s="1175">
        <v>70</v>
      </c>
      <c r="G589" s="1175">
        <v>68.225806451612897</v>
      </c>
      <c r="H589" s="1175">
        <v>72.733333333333334</v>
      </c>
      <c r="I589" s="1175">
        <v>78.290322580645167</v>
      </c>
      <c r="J589" s="1175">
        <v>69.41935483870968</v>
      </c>
      <c r="K589" s="1175">
        <v>78.36666666666666</v>
      </c>
      <c r="L589" s="1175">
        <v>77.129032258064512</v>
      </c>
      <c r="M589" s="1175">
        <v>79.599999999999994</v>
      </c>
      <c r="N589" s="1175">
        <v>83.645161290322577</v>
      </c>
    </row>
    <row r="590" spans="1:14">
      <c r="A590" s="1168">
        <v>2010</v>
      </c>
      <c r="B590" s="1168"/>
      <c r="C590" s="1175">
        <v>87.129032258064512</v>
      </c>
      <c r="D590" s="1175">
        <v>77.928571428571431</v>
      </c>
      <c r="E590" s="1175">
        <v>81.677419354838705</v>
      </c>
      <c r="F590" s="1175">
        <v>69.666666666666671</v>
      </c>
      <c r="G590" s="1175">
        <v>62.516129032258064</v>
      </c>
      <c r="H590" s="1175">
        <v>63.6</v>
      </c>
      <c r="I590" s="1175">
        <v>67.838709677419359</v>
      </c>
      <c r="J590" s="1175">
        <v>59.87096774193548</v>
      </c>
      <c r="K590" s="1175">
        <v>79.466666666666669</v>
      </c>
      <c r="L590" s="1175">
        <v>79</v>
      </c>
      <c r="M590" s="1175">
        <v>69.400000000000006</v>
      </c>
      <c r="N590" s="1175">
        <v>77.58064516129032</v>
      </c>
    </row>
    <row r="591" spans="1:14">
      <c r="A591" s="1124" t="s">
        <v>620</v>
      </c>
      <c r="B591" s="12"/>
      <c r="C591" s="12"/>
      <c r="D591" s="12"/>
      <c r="E591" s="12"/>
      <c r="F591" s="12"/>
      <c r="G591" s="12"/>
      <c r="H591" s="12"/>
      <c r="I591" s="12"/>
      <c r="J591" s="12"/>
      <c r="K591" s="12"/>
      <c r="L591" s="12"/>
      <c r="M591" s="12"/>
    </row>
    <row r="593" spans="1:14" ht="15.75">
      <c r="A593" s="1110"/>
      <c r="B593" s="1111"/>
      <c r="C593" s="1111"/>
      <c r="D593" s="1111"/>
      <c r="E593" s="1111"/>
      <c r="F593" s="1129"/>
      <c r="G593" s="1129"/>
      <c r="H593" s="1129"/>
      <c r="I593" s="1129"/>
      <c r="J593" s="1110"/>
      <c r="K593" s="1113" t="s">
        <v>600</v>
      </c>
      <c r="M593" s="1113" t="s">
        <v>601</v>
      </c>
    </row>
    <row r="594" spans="1:14" ht="18">
      <c r="A594" s="1165" t="s">
        <v>602</v>
      </c>
      <c r="B594" s="1165"/>
      <c r="C594" s="1165"/>
      <c r="D594" s="1165"/>
      <c r="E594" s="1165"/>
      <c r="F594" s="1165"/>
      <c r="G594" s="1165"/>
      <c r="H594" s="1165"/>
      <c r="I594" s="1165"/>
      <c r="J594" s="1165"/>
      <c r="K594" s="1113" t="s">
        <v>625</v>
      </c>
      <c r="M594" s="1116" t="s">
        <v>604</v>
      </c>
    </row>
    <row r="595" spans="1:14" ht="18.75">
      <c r="A595" s="12"/>
      <c r="B595" s="1117"/>
      <c r="C595" s="1117"/>
      <c r="D595" s="1117"/>
      <c r="E595" s="1117"/>
      <c r="F595" s="1117"/>
      <c r="G595" s="1117"/>
      <c r="H595" s="1117"/>
      <c r="I595" s="1117"/>
      <c r="J595" s="1117"/>
      <c r="K595" s="1116" t="s">
        <v>605</v>
      </c>
      <c r="M595" s="1116" t="s">
        <v>606</v>
      </c>
    </row>
    <row r="596" spans="1:14" ht="15.75">
      <c r="A596" s="1118" t="s">
        <v>648</v>
      </c>
      <c r="B596" s="1118"/>
      <c r="C596" s="1118"/>
      <c r="D596" s="1118"/>
      <c r="E596" s="1118"/>
      <c r="F596" s="1118"/>
      <c r="G596" s="1118"/>
      <c r="H596" s="1118"/>
      <c r="I596" s="1118"/>
      <c r="J596" s="1118"/>
      <c r="K596" s="1118"/>
      <c r="L596" s="1118"/>
      <c r="M596" s="12"/>
    </row>
    <row r="597" spans="1:14">
      <c r="A597" s="1166" t="s">
        <v>0</v>
      </c>
      <c r="B597" s="1168"/>
      <c r="C597" s="886" t="s">
        <v>608</v>
      </c>
      <c r="D597" s="886" t="s">
        <v>609</v>
      </c>
      <c r="E597" s="886" t="s">
        <v>610</v>
      </c>
      <c r="F597" s="886" t="s">
        <v>611</v>
      </c>
      <c r="G597" s="886" t="s">
        <v>612</v>
      </c>
      <c r="H597" s="886" t="s">
        <v>613</v>
      </c>
      <c r="I597" s="886" t="s">
        <v>614</v>
      </c>
      <c r="J597" s="886" t="s">
        <v>615</v>
      </c>
      <c r="K597" s="886" t="s">
        <v>616</v>
      </c>
      <c r="L597" s="886" t="s">
        <v>617</v>
      </c>
      <c r="M597" s="886" t="s">
        <v>618</v>
      </c>
      <c r="N597" s="886" t="s">
        <v>619</v>
      </c>
    </row>
    <row r="598" spans="1:14">
      <c r="A598" s="1168">
        <v>1971</v>
      </c>
      <c r="B598" s="1168"/>
      <c r="C598" s="1175">
        <v>53.354838709677416</v>
      </c>
      <c r="D598" s="1175">
        <v>49.035714285714285</v>
      </c>
      <c r="E598" s="1175">
        <v>42.774193548387096</v>
      </c>
      <c r="F598" s="1175">
        <v>45.1</v>
      </c>
      <c r="G598" s="1175">
        <v>32.387096774193552</v>
      </c>
      <c r="H598" s="1175">
        <v>35.966666666666669</v>
      </c>
      <c r="I598" s="1175">
        <v>35.967741935483872</v>
      </c>
      <c r="J598" s="1175">
        <v>49.645161290322584</v>
      </c>
      <c r="K598" s="1175">
        <v>35.633333333333333</v>
      </c>
      <c r="L598" s="1175">
        <v>40.354838709677416</v>
      </c>
      <c r="M598" s="1175">
        <v>41.966666666666669</v>
      </c>
      <c r="N598" s="1175">
        <v>46.354838709677416</v>
      </c>
    </row>
    <row r="599" spans="1:14">
      <c r="A599" s="1168">
        <v>1972</v>
      </c>
      <c r="B599" s="1168"/>
      <c r="C599" s="1175">
        <v>53.612903225806448</v>
      </c>
      <c r="D599" s="1175">
        <v>43.482758620689658</v>
      </c>
      <c r="E599" s="1175">
        <v>44.548387096774192</v>
      </c>
      <c r="F599" s="1175">
        <v>40.56666666666667</v>
      </c>
      <c r="G599" s="1175">
        <v>28.612903225806452</v>
      </c>
      <c r="H599" s="1175">
        <v>38.799999999999997</v>
      </c>
      <c r="I599" s="1175">
        <v>44.451612903225808</v>
      </c>
      <c r="J599" s="1175">
        <v>29.322580645161292</v>
      </c>
      <c r="K599" s="1175">
        <v>35.4</v>
      </c>
      <c r="L599" s="1175">
        <v>42.806451612903224</v>
      </c>
      <c r="M599" s="1175">
        <v>47.8</v>
      </c>
      <c r="N599" s="1175">
        <v>53.322580645161288</v>
      </c>
    </row>
    <row r="600" spans="1:14">
      <c r="A600" s="1168">
        <v>1973</v>
      </c>
      <c r="B600" s="1168"/>
      <c r="C600" s="1175">
        <v>50.838709677419352</v>
      </c>
      <c r="D600" s="1175">
        <v>45.357142857142854</v>
      </c>
      <c r="E600" s="1175">
        <v>35.225806451612904</v>
      </c>
      <c r="F600" s="1175">
        <v>26.766666666666666</v>
      </c>
      <c r="G600" s="1175">
        <v>27.516129032258064</v>
      </c>
      <c r="H600" s="1175">
        <v>37.43333333333333</v>
      </c>
      <c r="I600" s="1175">
        <v>43.258064516129032</v>
      </c>
      <c r="J600" s="1175">
        <v>34.838709677419352</v>
      </c>
      <c r="K600" s="1175">
        <v>42.733333333333334</v>
      </c>
      <c r="L600" s="1175">
        <v>38.548387096774192</v>
      </c>
      <c r="M600" s="1175">
        <v>46.06666666666667</v>
      </c>
      <c r="N600" s="1175">
        <v>49.516129032258064</v>
      </c>
    </row>
    <row r="601" spans="1:14">
      <c r="A601" s="1168">
        <v>1974</v>
      </c>
      <c r="B601" s="1168"/>
      <c r="C601" s="1175">
        <v>49.677419354838712</v>
      </c>
      <c r="D601" s="1175">
        <v>42.892857142857146</v>
      </c>
      <c r="E601" s="1175">
        <v>45.935483870967744</v>
      </c>
      <c r="F601" s="1175">
        <v>32.233333333333334</v>
      </c>
      <c r="G601" s="1175">
        <v>31.483870967741936</v>
      </c>
      <c r="H601" s="1175">
        <v>28</v>
      </c>
      <c r="I601" s="1175">
        <v>28.774193548387096</v>
      </c>
      <c r="J601" s="1175">
        <v>37.483870967741936</v>
      </c>
      <c r="K601" s="1175">
        <v>34.799999999999997</v>
      </c>
      <c r="L601" s="1175">
        <v>35.741935483870968</v>
      </c>
      <c r="M601" s="1175">
        <v>47.333333333333336</v>
      </c>
      <c r="N601" s="1175">
        <v>47.70967741935484</v>
      </c>
    </row>
    <row r="602" spans="1:14">
      <c r="A602" s="1168">
        <v>1975</v>
      </c>
      <c r="B602" s="1168"/>
      <c r="C602" s="1175">
        <v>49.612903225806448</v>
      </c>
      <c r="D602" s="1175">
        <v>44.035714285714285</v>
      </c>
      <c r="E602" s="1175">
        <v>33.096774193548384</v>
      </c>
      <c r="F602" s="1175">
        <v>30.566666666666666</v>
      </c>
      <c r="G602" s="1175">
        <v>25.580645161290324</v>
      </c>
      <c r="H602" s="1175">
        <v>36.133333333333333</v>
      </c>
      <c r="I602" s="1175">
        <v>42.903225806451616</v>
      </c>
      <c r="J602" s="1175">
        <v>40.548387096774192</v>
      </c>
      <c r="K602" s="1175">
        <v>29.733333333333334</v>
      </c>
      <c r="L602" s="1175">
        <v>37.87096774193548</v>
      </c>
      <c r="M602" s="1175">
        <v>47.633333333333333</v>
      </c>
      <c r="N602" s="1175">
        <v>49.322580645161288</v>
      </c>
    </row>
    <row r="603" spans="1:14">
      <c r="A603" s="1168">
        <v>1976</v>
      </c>
      <c r="B603" s="1168"/>
      <c r="C603" s="1175">
        <v>47</v>
      </c>
      <c r="D603" s="1175">
        <v>53.137931034482762</v>
      </c>
      <c r="E603" s="1175">
        <v>49.87096774193548</v>
      </c>
      <c r="F603" s="1175">
        <v>39.166666666666664</v>
      </c>
      <c r="G603" s="1175">
        <v>25.580645161290324</v>
      </c>
      <c r="H603" s="1175">
        <v>29.8</v>
      </c>
      <c r="I603" s="1175">
        <v>42.903225806451616</v>
      </c>
      <c r="J603" s="1175">
        <v>33.322580645161288</v>
      </c>
      <c r="K603" s="1175">
        <v>38.5</v>
      </c>
      <c r="L603" s="1175">
        <v>35.354838709677416</v>
      </c>
      <c r="M603" s="1175">
        <v>39.766666666666666</v>
      </c>
      <c r="N603" s="1175">
        <v>48.70967741935484</v>
      </c>
    </row>
    <row r="604" spans="1:14">
      <c r="A604" s="1168">
        <v>1977</v>
      </c>
      <c r="B604" s="1168"/>
      <c r="C604" s="1175">
        <v>48.612903225806448</v>
      </c>
      <c r="D604" s="1175">
        <v>50.535714285714285</v>
      </c>
      <c r="E604" s="1175">
        <v>35.935483870967744</v>
      </c>
      <c r="F604" s="1175">
        <v>34.866666666666667</v>
      </c>
      <c r="G604" s="1175">
        <v>26.612903225806452</v>
      </c>
      <c r="H604" s="1175">
        <v>35</v>
      </c>
      <c r="I604" s="1175">
        <v>36.58064516129032</v>
      </c>
      <c r="J604" s="1175">
        <v>30.35483870967742</v>
      </c>
      <c r="K604" s="1175">
        <v>30.166666666666668</v>
      </c>
      <c r="L604" s="1175">
        <v>33.87096774193548</v>
      </c>
      <c r="M604" s="1175">
        <v>42.2</v>
      </c>
      <c r="N604" s="1175">
        <v>43.935483870967744</v>
      </c>
    </row>
    <row r="605" spans="1:14">
      <c r="A605" s="1168">
        <v>1978</v>
      </c>
      <c r="B605" s="1168"/>
      <c r="C605" s="1175">
        <v>51</v>
      </c>
      <c r="D605" s="1175">
        <v>43.178571428571431</v>
      </c>
      <c r="E605" s="1175">
        <v>35.096774193548384</v>
      </c>
      <c r="F605" s="1175">
        <v>27.866666666666667</v>
      </c>
      <c r="G605" s="1175">
        <v>27.93548387096774</v>
      </c>
      <c r="H605" s="1175">
        <v>32.833333333333336</v>
      </c>
      <c r="I605" s="1175">
        <v>32.29032258064516</v>
      </c>
      <c r="J605" s="1175">
        <v>41.612903225806448</v>
      </c>
      <c r="K605" s="1175">
        <v>40.366666666666667</v>
      </c>
      <c r="L605" s="1175">
        <v>28.870967741935484</v>
      </c>
      <c r="M605" s="1175">
        <v>45.333333333333336</v>
      </c>
      <c r="N605" s="1175">
        <v>49.29032258064516</v>
      </c>
    </row>
    <row r="606" spans="1:14">
      <c r="A606" s="1168">
        <v>1979</v>
      </c>
      <c r="B606" s="1168"/>
      <c r="C606" s="1175">
        <v>48.29032258064516</v>
      </c>
      <c r="D606" s="1175">
        <v>34.535714285714285</v>
      </c>
      <c r="E606" s="1175">
        <v>40.161290322580648</v>
      </c>
      <c r="F606" s="1175">
        <v>25.966666666666665</v>
      </c>
      <c r="G606" s="1175">
        <v>24.161290322580644</v>
      </c>
      <c r="H606" s="1175">
        <v>35.233333333333334</v>
      </c>
      <c r="I606" s="1175">
        <v>31.193548387096776</v>
      </c>
      <c r="J606" s="1175">
        <v>35.354838709677416</v>
      </c>
      <c r="K606" s="1175">
        <v>27.4</v>
      </c>
      <c r="L606" s="1175">
        <v>38.516129032258064</v>
      </c>
      <c r="M606" s="1175">
        <v>37.1</v>
      </c>
      <c r="N606" s="1175">
        <v>47.806451612903224</v>
      </c>
    </row>
    <row r="607" spans="1:14">
      <c r="A607" s="1168">
        <v>1980</v>
      </c>
      <c r="B607" s="1168"/>
      <c r="C607" s="1175">
        <v>46.193548387096776</v>
      </c>
      <c r="D607" s="1175">
        <v>47.482758620689658</v>
      </c>
      <c r="E607" s="1175">
        <v>33.096774193548384</v>
      </c>
      <c r="F607" s="1175">
        <v>23.933333333333334</v>
      </c>
      <c r="G607" s="1175">
        <v>24.903225806451612</v>
      </c>
      <c r="H607" s="1175">
        <v>33.5</v>
      </c>
      <c r="I607" s="1175">
        <v>29.387096774193548</v>
      </c>
      <c r="J607" s="1175">
        <v>38.612903225806448</v>
      </c>
      <c r="K607" s="1175">
        <v>30.1</v>
      </c>
      <c r="L607" s="1175">
        <v>40.032258064516128</v>
      </c>
      <c r="M607" s="1175">
        <v>41.56666666666667</v>
      </c>
      <c r="N607" s="1175">
        <v>52.12903225806452</v>
      </c>
    </row>
    <row r="608" spans="1:14">
      <c r="A608" s="1168">
        <v>1981</v>
      </c>
      <c r="B608" s="1168"/>
      <c r="C608" s="1175">
        <v>48.677419354838712</v>
      </c>
      <c r="D608" s="1175">
        <v>42.5</v>
      </c>
      <c r="E608" s="1175">
        <v>37.483870967741936</v>
      </c>
      <c r="F608" s="1175">
        <v>27.533333333333335</v>
      </c>
      <c r="G608" s="1175">
        <v>34.87096774193548</v>
      </c>
      <c r="H608" s="1175">
        <v>30.566666666666666</v>
      </c>
      <c r="I608" s="1175">
        <v>36.903225806451616</v>
      </c>
      <c r="J608" s="1175">
        <v>29.838709677419356</v>
      </c>
      <c r="K608" s="1175">
        <v>29.733333333333334</v>
      </c>
      <c r="L608" s="1175">
        <v>35.064516129032256</v>
      </c>
      <c r="M608" s="1175">
        <v>44.633333333333333</v>
      </c>
      <c r="N608" s="1175">
        <v>51</v>
      </c>
    </row>
    <row r="609" spans="1:14">
      <c r="A609" s="1124" t="s">
        <v>620</v>
      </c>
      <c r="B609" s="1177"/>
      <c r="C609" s="1177"/>
      <c r="D609" s="1177"/>
      <c r="E609" s="1177"/>
      <c r="F609" s="1177"/>
      <c r="G609" s="1177"/>
      <c r="H609" s="1177"/>
      <c r="I609" s="1177"/>
      <c r="J609" s="1177"/>
      <c r="K609" s="1177"/>
      <c r="L609" s="1177"/>
      <c r="M609" s="1177"/>
    </row>
    <row r="610" spans="1:14">
      <c r="A610" s="1135"/>
      <c r="B610" s="1177"/>
      <c r="C610" s="1177"/>
      <c r="D610" s="1177"/>
      <c r="E610" s="1177"/>
      <c r="F610" s="1177"/>
      <c r="G610" s="1177"/>
      <c r="H610" s="1177"/>
      <c r="I610" s="1177"/>
    </row>
    <row r="611" spans="1:14" ht="15.75">
      <c r="A611" s="1110"/>
      <c r="B611" s="1111"/>
      <c r="C611" s="1111"/>
      <c r="D611" s="1111"/>
      <c r="E611" s="1111"/>
      <c r="F611" s="1129"/>
      <c r="G611" s="1129"/>
      <c r="H611" s="1129"/>
      <c r="I611" s="1129"/>
      <c r="K611" s="1116" t="s">
        <v>600</v>
      </c>
      <c r="M611" s="1116" t="s">
        <v>621</v>
      </c>
    </row>
    <row r="612" spans="1:14" ht="18">
      <c r="A612" s="1165" t="s">
        <v>144</v>
      </c>
      <c r="B612" s="1165"/>
      <c r="C612" s="1165"/>
      <c r="D612" s="1165"/>
      <c r="E612" s="1165"/>
      <c r="F612" s="1165"/>
      <c r="G612" s="1165"/>
      <c r="H612" s="1165"/>
      <c r="I612" s="1165"/>
      <c r="J612" s="1165"/>
      <c r="K612" s="1116" t="s">
        <v>603</v>
      </c>
      <c r="M612" s="1116" t="s">
        <v>622</v>
      </c>
    </row>
    <row r="613" spans="1:14" ht="18.75">
      <c r="A613" s="12"/>
      <c r="B613" s="1117"/>
      <c r="C613" s="1117"/>
      <c r="D613" s="1117"/>
      <c r="E613" s="1117"/>
      <c r="F613" s="1117"/>
      <c r="G613" s="1117"/>
      <c r="H613" s="1117"/>
      <c r="I613" s="1117"/>
      <c r="J613" s="1117"/>
      <c r="K613" s="1116" t="s">
        <v>605</v>
      </c>
      <c r="M613" s="1116" t="s">
        <v>623</v>
      </c>
    </row>
    <row r="614" spans="1:14" ht="15.75">
      <c r="A614" s="1136" t="s">
        <v>649</v>
      </c>
      <c r="B614" s="1136"/>
      <c r="C614" s="1136"/>
      <c r="D614" s="1136"/>
      <c r="E614" s="1136"/>
      <c r="F614" s="1136"/>
      <c r="G614" s="1136"/>
      <c r="H614" s="1136"/>
      <c r="I614" s="1136"/>
      <c r="J614" s="1136"/>
      <c r="K614" s="1136"/>
      <c r="L614" s="1136"/>
      <c r="M614" s="1136"/>
      <c r="N614" s="1136"/>
    </row>
    <row r="615" spans="1:14">
      <c r="A615" s="1166" t="s">
        <v>0</v>
      </c>
      <c r="B615" s="1168"/>
      <c r="C615" s="886" t="s">
        <v>608</v>
      </c>
      <c r="D615" s="886" t="s">
        <v>609</v>
      </c>
      <c r="E615" s="886" t="s">
        <v>610</v>
      </c>
      <c r="F615" s="886" t="s">
        <v>611</v>
      </c>
      <c r="G615" s="886" t="s">
        <v>612</v>
      </c>
      <c r="H615" s="886" t="s">
        <v>613</v>
      </c>
      <c r="I615" s="886" t="s">
        <v>614</v>
      </c>
      <c r="J615" s="886" t="s">
        <v>615</v>
      </c>
      <c r="K615" s="886" t="s">
        <v>616</v>
      </c>
      <c r="L615" s="886" t="s">
        <v>617</v>
      </c>
      <c r="M615" s="886" t="s">
        <v>618</v>
      </c>
      <c r="N615" s="886" t="s">
        <v>619</v>
      </c>
    </row>
    <row r="616" spans="1:14">
      <c r="A616" s="1168">
        <v>1982</v>
      </c>
      <c r="B616" s="1168"/>
      <c r="C616" s="1175">
        <v>46.838709677419352</v>
      </c>
      <c r="D616" s="1175">
        <v>55.392857142857146</v>
      </c>
      <c r="E616" s="1175">
        <v>47.161290322580648</v>
      </c>
      <c r="F616" s="1175">
        <v>32.266666666666666</v>
      </c>
      <c r="G616" s="1175">
        <v>27.451612903225808</v>
      </c>
      <c r="H616" s="1175">
        <v>26.966666666666665</v>
      </c>
      <c r="I616" s="1175">
        <v>28.483870967741936</v>
      </c>
      <c r="J616" s="1175">
        <v>38.935483870967744</v>
      </c>
      <c r="K616" s="1175">
        <v>28.966666666666665</v>
      </c>
      <c r="L616" s="1175">
        <v>33.096774193548384</v>
      </c>
      <c r="M616" s="1175">
        <v>44.033333333333331</v>
      </c>
      <c r="N616" s="1175">
        <v>55.354838709677416</v>
      </c>
    </row>
    <row r="617" spans="1:14">
      <c r="A617" s="1168">
        <v>1983</v>
      </c>
      <c r="B617" s="1168"/>
      <c r="C617" s="1175">
        <v>51.516129032258064</v>
      </c>
      <c r="D617" s="1175">
        <v>51.75</v>
      </c>
      <c r="E617" s="1175">
        <v>45.193548387096776</v>
      </c>
      <c r="F617" s="1175">
        <v>35.633333333333333</v>
      </c>
      <c r="G617" s="1175">
        <v>25.870967741935484</v>
      </c>
      <c r="H617" s="1175">
        <v>33.4</v>
      </c>
      <c r="I617" s="1175">
        <v>30.677419354838708</v>
      </c>
      <c r="J617" s="1175">
        <v>35.258064516129032</v>
      </c>
      <c r="K617" s="1175">
        <v>37.4</v>
      </c>
      <c r="L617" s="1175">
        <v>35.87096774193548</v>
      </c>
      <c r="M617" s="1175">
        <v>41.43333333333333</v>
      </c>
      <c r="N617" s="1175">
        <v>44.451612903225808</v>
      </c>
    </row>
    <row r="618" spans="1:14">
      <c r="A618" s="1168">
        <v>1984</v>
      </c>
      <c r="B618" s="1168"/>
      <c r="C618" s="1175">
        <v>44.967741935483872</v>
      </c>
      <c r="D618" s="1175">
        <v>39.068965517241381</v>
      </c>
      <c r="E618" s="1175">
        <v>34.193548387096776</v>
      </c>
      <c r="F618" s="1175">
        <v>24.4</v>
      </c>
      <c r="G618" s="1175">
        <v>23.548387096774192</v>
      </c>
      <c r="H618" s="1175">
        <v>35.6</v>
      </c>
      <c r="I618" s="1175">
        <v>24.322580645161292</v>
      </c>
      <c r="J618" s="1175">
        <v>41.967741935483872</v>
      </c>
      <c r="K618" s="1175">
        <v>28.666666666666668</v>
      </c>
      <c r="L618" s="1175">
        <v>33.225806451612904</v>
      </c>
      <c r="M618" s="1175">
        <v>37.166666666666664</v>
      </c>
      <c r="N618" s="1175">
        <v>51.774193548387096</v>
      </c>
    </row>
    <row r="619" spans="1:14">
      <c r="A619" s="1168">
        <v>1985</v>
      </c>
      <c r="B619" s="1168"/>
      <c r="C619" s="1175">
        <v>52.322580645161288</v>
      </c>
      <c r="D619" s="1175">
        <v>44.071428571428569</v>
      </c>
      <c r="E619" s="1175">
        <v>38.258064516129032</v>
      </c>
      <c r="F619" s="1175">
        <v>33.966666666666669</v>
      </c>
      <c r="G619" s="1175">
        <v>31</v>
      </c>
      <c r="H619" s="1175">
        <v>30.3</v>
      </c>
      <c r="I619" s="1175">
        <v>33</v>
      </c>
      <c r="J619" s="1175">
        <v>25.258064516129032</v>
      </c>
      <c r="K619" s="1175">
        <v>28.033333333333335</v>
      </c>
      <c r="L619" s="1175">
        <v>39.645161290322584</v>
      </c>
      <c r="M619" s="1175">
        <v>46.8</v>
      </c>
      <c r="N619" s="1175">
        <v>44.838709677419352</v>
      </c>
    </row>
    <row r="620" spans="1:14">
      <c r="A620" s="1168">
        <v>1986</v>
      </c>
      <c r="B620" s="1168"/>
      <c r="C620" s="1175">
        <v>47.612903225806448</v>
      </c>
      <c r="D620" s="1175">
        <v>47.571428571428569</v>
      </c>
      <c r="E620" s="1175">
        <v>36.838709677419352</v>
      </c>
      <c r="F620" s="1175">
        <v>31.7</v>
      </c>
      <c r="G620" s="1175">
        <v>22.032258064516128</v>
      </c>
      <c r="H620" s="1175">
        <v>35.466666666666669</v>
      </c>
      <c r="I620" s="1175">
        <v>23.677419354838708</v>
      </c>
      <c r="J620" s="1175">
        <v>28.161290322580644</v>
      </c>
      <c r="K620" s="1175">
        <v>21.6</v>
      </c>
      <c r="L620" s="1175">
        <v>33.12903225806452</v>
      </c>
      <c r="M620" s="1175">
        <v>39.43333333333333</v>
      </c>
      <c r="N620" s="1175">
        <v>47.741935483870968</v>
      </c>
    </row>
    <row r="621" spans="1:14">
      <c r="A621" s="1168">
        <v>1987</v>
      </c>
      <c r="B621" s="1168"/>
      <c r="C621" s="1175">
        <v>43.935483870967744</v>
      </c>
      <c r="D621" s="1175">
        <v>38.357142857142854</v>
      </c>
      <c r="E621" s="1175">
        <v>35.935483870967744</v>
      </c>
      <c r="F621" s="1175">
        <v>27.733333333333334</v>
      </c>
      <c r="G621" s="1175">
        <v>20</v>
      </c>
      <c r="H621" s="1175">
        <v>26.633333333333333</v>
      </c>
      <c r="I621" s="1175">
        <v>23.06451612903226</v>
      </c>
      <c r="J621" s="1175">
        <v>31.967741935483872</v>
      </c>
      <c r="K621" s="1175">
        <v>28.3</v>
      </c>
      <c r="L621" s="1175">
        <v>29.387096774193548</v>
      </c>
      <c r="M621" s="1175">
        <v>40.766666666666666</v>
      </c>
      <c r="N621" s="1175">
        <v>43.483870967741936</v>
      </c>
    </row>
    <row r="622" spans="1:14">
      <c r="A622" s="1168">
        <v>1988</v>
      </c>
      <c r="B622" s="1168"/>
      <c r="C622" s="1175">
        <v>42.161290322580648</v>
      </c>
      <c r="D622" s="1175">
        <v>54.620689655172413</v>
      </c>
      <c r="E622" s="1175">
        <v>34</v>
      </c>
      <c r="F622" s="1175">
        <v>29.033333333333335</v>
      </c>
      <c r="G622" s="1175">
        <v>27.35483870967742</v>
      </c>
      <c r="H622" s="1175">
        <v>26.333333333333332</v>
      </c>
      <c r="I622" s="1175">
        <v>31.06451612903226</v>
      </c>
      <c r="J622" s="1175">
        <v>34.451612903225808</v>
      </c>
      <c r="K622" s="1175">
        <v>30.8</v>
      </c>
      <c r="L622" s="1175">
        <v>32.645161290322584</v>
      </c>
      <c r="M622" s="1175">
        <v>39.6</v>
      </c>
      <c r="N622" s="1175">
        <v>44.354838709677416</v>
      </c>
    </row>
    <row r="623" spans="1:14">
      <c r="A623" s="1168">
        <v>1989</v>
      </c>
      <c r="B623" s="1168"/>
      <c r="C623" s="1175">
        <v>45.451612903225808</v>
      </c>
      <c r="D623" s="1175">
        <v>41.678571428571431</v>
      </c>
      <c r="E623" s="1175">
        <v>33.096774193548384</v>
      </c>
      <c r="F623" s="1175">
        <v>34.766666666666666</v>
      </c>
      <c r="G623" s="1175">
        <v>24.806451612903224</v>
      </c>
      <c r="H623" s="1175">
        <v>30.7</v>
      </c>
      <c r="I623" s="1175">
        <v>23.64516129032258</v>
      </c>
      <c r="J623" s="1175">
        <v>25.903225806451612</v>
      </c>
      <c r="K623" s="1175">
        <v>25.066666666666666</v>
      </c>
      <c r="L623" s="1175">
        <v>29.93548387096774</v>
      </c>
      <c r="M623" s="1175">
        <v>37.333333333333336</v>
      </c>
      <c r="N623" s="1175">
        <v>45.193548387096776</v>
      </c>
    </row>
    <row r="624" spans="1:14">
      <c r="A624" s="1168">
        <v>1990</v>
      </c>
      <c r="B624" s="1168"/>
      <c r="C624" s="1175">
        <v>46.483870967741936</v>
      </c>
      <c r="D624" s="1175">
        <v>45.892857142857146</v>
      </c>
      <c r="E624" s="1175">
        <v>31.322580645161292</v>
      </c>
      <c r="F624" s="1175">
        <v>20.433333333333334</v>
      </c>
      <c r="G624" s="1175">
        <v>23.741935483870968</v>
      </c>
      <c r="H624" s="1175">
        <v>27</v>
      </c>
      <c r="I624" s="1175">
        <v>24.548387096774192</v>
      </c>
      <c r="J624" s="1175">
        <v>34.387096774193552</v>
      </c>
      <c r="K624" s="1175">
        <v>37.1</v>
      </c>
      <c r="L624" s="1175">
        <v>33.258064516129032</v>
      </c>
      <c r="M624" s="1175">
        <v>42.9</v>
      </c>
      <c r="N624" s="1175">
        <v>44.096774193548384</v>
      </c>
    </row>
    <row r="625" spans="1:14">
      <c r="A625" s="1168">
        <v>1991</v>
      </c>
      <c r="B625" s="1168"/>
      <c r="C625" s="1175">
        <v>42.58064516129032</v>
      </c>
      <c r="D625" s="1175">
        <v>41.821428571428569</v>
      </c>
      <c r="E625" s="1175">
        <v>44.935483870967744</v>
      </c>
      <c r="F625" s="1175">
        <v>30.766666666666666</v>
      </c>
      <c r="G625" s="1175">
        <v>28.741935483870968</v>
      </c>
      <c r="H625" s="1175">
        <v>27.4</v>
      </c>
      <c r="I625" s="1175">
        <v>40.645161290322584</v>
      </c>
      <c r="J625" s="1175">
        <v>34.483870967741936</v>
      </c>
      <c r="K625" s="1175">
        <v>28.366666666666667</v>
      </c>
      <c r="L625" s="1175">
        <v>39.548387096774192</v>
      </c>
      <c r="M625" s="1175">
        <v>37.366666666666667</v>
      </c>
      <c r="N625" s="1175">
        <v>43.58064516129032</v>
      </c>
    </row>
    <row r="626" spans="1:14">
      <c r="A626" s="1168">
        <v>1992</v>
      </c>
      <c r="B626" s="1168"/>
      <c r="C626" s="1175">
        <v>47.161290322580648</v>
      </c>
      <c r="D626" s="1175">
        <v>44.103448275862071</v>
      </c>
      <c r="E626" s="1175">
        <v>35.354838709677416</v>
      </c>
      <c r="F626" s="1175">
        <v>31.666666666666668</v>
      </c>
      <c r="G626" s="1175">
        <v>20.93548387096774</v>
      </c>
      <c r="H626" s="1175">
        <v>23.866666666666667</v>
      </c>
      <c r="I626" s="1175">
        <v>31.548387096774192</v>
      </c>
      <c r="J626" s="1175">
        <v>31.129032258064516</v>
      </c>
      <c r="K626" s="1175">
        <v>21.133333333333333</v>
      </c>
      <c r="L626" s="1175">
        <v>35.806451612903224</v>
      </c>
      <c r="M626" s="1175">
        <v>37.833333333333336</v>
      </c>
      <c r="N626" s="1175">
        <v>44.58064516129032</v>
      </c>
    </row>
    <row r="627" spans="1:14">
      <c r="A627" s="1168">
        <v>1993</v>
      </c>
      <c r="B627" s="1168"/>
      <c r="C627" s="1175">
        <v>46.806451612903224</v>
      </c>
      <c r="D627" s="1175">
        <v>46.642857142857146</v>
      </c>
      <c r="E627" s="1175">
        <v>31.64516129032258</v>
      </c>
      <c r="F627" s="1175">
        <v>27.533333333333335</v>
      </c>
      <c r="G627" s="1175">
        <v>26.70967741935484</v>
      </c>
      <c r="H627" s="1175">
        <v>24.7</v>
      </c>
      <c r="I627" s="1175">
        <v>27.258064516129032</v>
      </c>
      <c r="J627" s="1175">
        <v>26.161290322580644</v>
      </c>
      <c r="K627" s="1175">
        <v>29.633333333333333</v>
      </c>
      <c r="L627" s="1175">
        <v>27.903225806451612</v>
      </c>
      <c r="M627" s="1175">
        <v>41.033333333333331</v>
      </c>
      <c r="N627" s="1175">
        <v>50.612903225806448</v>
      </c>
    </row>
    <row r="628" spans="1:14">
      <c r="A628" s="1168">
        <v>1994</v>
      </c>
      <c r="B628" s="1168"/>
      <c r="C628" s="1175">
        <v>39.935483870967744</v>
      </c>
      <c r="D628" s="1175">
        <v>40.678571428571431</v>
      </c>
      <c r="E628" s="1175">
        <v>32.741935483870968</v>
      </c>
      <c r="F628" s="1175">
        <v>24.6</v>
      </c>
      <c r="G628" s="1175">
        <v>24.516129032258064</v>
      </c>
      <c r="H628" s="1175">
        <v>26.6</v>
      </c>
      <c r="I628" s="1175">
        <v>38.935483870967744</v>
      </c>
      <c r="J628" s="1175">
        <v>32.258064516129032</v>
      </c>
      <c r="K628" s="1175">
        <v>27.533333333333335</v>
      </c>
      <c r="L628" s="1175">
        <v>31.419354838709676</v>
      </c>
      <c r="M628" s="1175">
        <v>36.4</v>
      </c>
      <c r="N628" s="1175">
        <v>42.322580645161288</v>
      </c>
    </row>
    <row r="629" spans="1:14">
      <c r="A629" s="1168">
        <v>1995</v>
      </c>
      <c r="B629" s="1168"/>
      <c r="C629" s="1175">
        <v>48.387096774193552</v>
      </c>
      <c r="D629" s="1175">
        <v>40.071428571428569</v>
      </c>
      <c r="E629" s="1175">
        <v>42.58064516129032</v>
      </c>
      <c r="F629" s="1175">
        <v>26.8</v>
      </c>
      <c r="G629" s="1175">
        <v>23.032258064516128</v>
      </c>
      <c r="H629" s="1175">
        <v>27.133333333333333</v>
      </c>
      <c r="I629" s="1175">
        <v>39.096774193548384</v>
      </c>
      <c r="J629" s="1175">
        <v>26.64516129032258</v>
      </c>
      <c r="K629" s="1175">
        <v>29.433333333333334</v>
      </c>
      <c r="L629" s="1175">
        <v>32.193548387096776</v>
      </c>
      <c r="M629" s="1175">
        <v>42.1</v>
      </c>
      <c r="N629" s="1175">
        <v>55.612903225806448</v>
      </c>
    </row>
    <row r="630" spans="1:14">
      <c r="A630" s="1168">
        <v>1996</v>
      </c>
      <c r="B630" s="1168"/>
      <c r="C630" s="1175">
        <v>50</v>
      </c>
      <c r="D630" s="1175">
        <v>42.758620689655174</v>
      </c>
      <c r="E630" s="1175">
        <v>43.935483870967744</v>
      </c>
      <c r="F630" s="1175">
        <v>29.233333333333334</v>
      </c>
      <c r="G630" s="1175">
        <v>19.096774193548388</v>
      </c>
      <c r="H630" s="1175">
        <v>26</v>
      </c>
      <c r="I630" s="1175">
        <v>19.838709677419356</v>
      </c>
      <c r="J630" s="1175">
        <v>21.806451612903224</v>
      </c>
      <c r="K630" s="1175">
        <v>34.733333333333334</v>
      </c>
      <c r="L630" s="1175">
        <v>31.096774193548388</v>
      </c>
      <c r="M630" s="1175">
        <v>41.8</v>
      </c>
      <c r="N630" s="1175">
        <v>43.354838709677416</v>
      </c>
    </row>
    <row r="631" spans="1:14">
      <c r="A631" s="1168">
        <v>1997</v>
      </c>
      <c r="B631" s="1168"/>
      <c r="C631" s="1175">
        <v>46.741935483870968</v>
      </c>
      <c r="D631" s="1175">
        <v>45.678571428571431</v>
      </c>
      <c r="E631" s="1175">
        <v>40.161290322580648</v>
      </c>
      <c r="F631" s="1175">
        <v>33.233333333333334</v>
      </c>
      <c r="G631" s="1175">
        <v>21.967741935483872</v>
      </c>
      <c r="H631" s="1175">
        <v>26.8</v>
      </c>
      <c r="I631" s="1175">
        <v>34.70967741935484</v>
      </c>
      <c r="J631" s="1175">
        <v>38.58064516129032</v>
      </c>
      <c r="K631" s="1175">
        <v>27.9</v>
      </c>
      <c r="L631" s="1175">
        <v>30.032258064516128</v>
      </c>
      <c r="M631" s="1175">
        <v>44.3</v>
      </c>
      <c r="N631" s="1175">
        <v>47.612903225806448</v>
      </c>
    </row>
    <row r="632" spans="1:14">
      <c r="A632" s="1168">
        <v>1998</v>
      </c>
      <c r="B632" s="1168"/>
      <c r="C632" s="1175">
        <v>53.806451612903224</v>
      </c>
      <c r="D632" s="1175">
        <v>39.714285714285715</v>
      </c>
      <c r="E632" s="1175">
        <v>34.354838709677416</v>
      </c>
      <c r="F632" s="1175">
        <v>28.7</v>
      </c>
      <c r="G632" s="1175">
        <v>20.161290322580644</v>
      </c>
      <c r="H632" s="1175">
        <v>21.033333333333335</v>
      </c>
      <c r="I632" s="1175">
        <v>26.225806451612904</v>
      </c>
      <c r="J632" s="1175">
        <v>21.548387096774192</v>
      </c>
      <c r="K632" s="1175">
        <v>24.266666666666666</v>
      </c>
      <c r="L632" s="1175">
        <v>29.483870967741936</v>
      </c>
      <c r="M632" s="1175">
        <v>38.866666666666667</v>
      </c>
      <c r="N632" s="1175">
        <v>49.096774193548384</v>
      </c>
    </row>
    <row r="633" spans="1:14">
      <c r="A633" s="1168">
        <v>1999</v>
      </c>
      <c r="B633" s="1168"/>
      <c r="C633" s="1175">
        <v>41.70967741935484</v>
      </c>
      <c r="D633" s="1175">
        <v>38.571428571428569</v>
      </c>
      <c r="E633" s="1175">
        <v>29.967741935483872</v>
      </c>
      <c r="F633" s="1175">
        <v>21.1</v>
      </c>
      <c r="G633" s="1175">
        <v>24.096774193548388</v>
      </c>
      <c r="H633" s="1175">
        <v>17.2</v>
      </c>
      <c r="I633" s="1175">
        <v>25.838709677419356</v>
      </c>
      <c r="J633" s="1175">
        <v>15.838709677419354</v>
      </c>
      <c r="K633" s="1175">
        <v>26.9</v>
      </c>
      <c r="L633" s="1175">
        <v>29.225806451612904</v>
      </c>
      <c r="M633" s="1175">
        <v>37.43333333333333</v>
      </c>
      <c r="N633" s="1175">
        <v>41.161290322580648</v>
      </c>
    </row>
    <row r="634" spans="1:14">
      <c r="A634" s="1168">
        <v>2000</v>
      </c>
      <c r="B634" s="1168"/>
      <c r="C634" s="1175">
        <v>42.677419354838712</v>
      </c>
      <c r="D634" s="1175">
        <v>39.310344827586206</v>
      </c>
      <c r="E634" s="1175">
        <v>29.29032258064516</v>
      </c>
      <c r="F634" s="1175">
        <v>19.566666666666666</v>
      </c>
      <c r="G634" s="1175">
        <v>26.096774193548388</v>
      </c>
      <c r="H634" s="1175">
        <v>21.466666666666665</v>
      </c>
      <c r="I634" s="1175">
        <v>16.322580645161292</v>
      </c>
      <c r="J634" s="1175">
        <v>16.322580645161292</v>
      </c>
      <c r="K634" s="1175">
        <v>27.3</v>
      </c>
      <c r="L634" s="1175">
        <v>27.70967741935484</v>
      </c>
      <c r="M634" s="1175">
        <v>36.966666666666669</v>
      </c>
      <c r="N634" s="1175">
        <v>40.87096774193548</v>
      </c>
    </row>
    <row r="635" spans="1:14">
      <c r="A635" s="1168">
        <v>2001</v>
      </c>
      <c r="B635" s="1168"/>
      <c r="C635" s="1175">
        <v>40.612903225806448</v>
      </c>
      <c r="D635" s="1175">
        <v>36.892857142857146</v>
      </c>
      <c r="E635" s="1175">
        <v>30.322580645161292</v>
      </c>
      <c r="F635" s="1175">
        <v>20.766666666666666</v>
      </c>
      <c r="G635" s="1175">
        <v>17.387096774193548</v>
      </c>
      <c r="H635" s="1175">
        <v>21</v>
      </c>
      <c r="I635" s="1175">
        <v>23.161290322580644</v>
      </c>
      <c r="J635" s="1175">
        <v>16.548387096774192</v>
      </c>
      <c r="K635" s="1175">
        <v>24.933333333333334</v>
      </c>
      <c r="L635" s="1175">
        <v>30.161290322580644</v>
      </c>
      <c r="M635" s="1175">
        <v>38.299999999999997</v>
      </c>
      <c r="N635" s="1175">
        <v>41.548387096774192</v>
      </c>
    </row>
    <row r="636" spans="1:14">
      <c r="A636" s="1168">
        <v>2002</v>
      </c>
      <c r="B636" s="1168"/>
      <c r="C636" s="1175">
        <v>36.29032258064516</v>
      </c>
      <c r="D636" s="1175">
        <v>35.178571428571431</v>
      </c>
      <c r="E636" s="1175">
        <v>33.193548387096776</v>
      </c>
      <c r="F636" s="1175">
        <v>24.066666666666666</v>
      </c>
      <c r="G636" s="1175">
        <v>18.93548387096774</v>
      </c>
      <c r="H636" s="1175">
        <v>21.533333333333335</v>
      </c>
      <c r="I636" s="1175">
        <v>22.870967741935484</v>
      </c>
      <c r="J636" s="1175">
        <v>30.741935483870968</v>
      </c>
      <c r="K636" s="1175">
        <v>27.433333333333334</v>
      </c>
      <c r="L636" s="1175">
        <v>27.322580645161292</v>
      </c>
      <c r="M636" s="1175">
        <v>36.966666666666669</v>
      </c>
      <c r="N636" s="1175">
        <v>38.903225806451616</v>
      </c>
    </row>
    <row r="637" spans="1:14">
      <c r="A637" s="1168">
        <v>2003</v>
      </c>
      <c r="B637" s="1168"/>
      <c r="C637" s="1175">
        <v>43.451612903225808</v>
      </c>
      <c r="D637" s="1175">
        <v>33.357142857142854</v>
      </c>
      <c r="E637" s="1175">
        <v>26.06451612903226</v>
      </c>
      <c r="F637" s="1175">
        <v>24.1</v>
      </c>
      <c r="G637" s="1175">
        <v>19.419354838709676</v>
      </c>
      <c r="H637" s="1175">
        <v>23.8</v>
      </c>
      <c r="I637" s="1175">
        <v>30.93548387096774</v>
      </c>
      <c r="J637" s="1175">
        <v>20.870967741935484</v>
      </c>
      <c r="K637" s="1175">
        <v>27.9</v>
      </c>
      <c r="L637" s="1175">
        <v>29.70967741935484</v>
      </c>
      <c r="M637" s="1175">
        <v>44.533333333333331</v>
      </c>
      <c r="N637" s="1175">
        <v>47.354838709677416</v>
      </c>
    </row>
    <row r="638" spans="1:14">
      <c r="A638" s="1168">
        <v>2004</v>
      </c>
      <c r="B638" s="1168"/>
      <c r="C638" s="1175">
        <v>40.032258064516128</v>
      </c>
      <c r="D638" s="1175">
        <v>39.551724137931032</v>
      </c>
      <c r="E638" s="1175">
        <v>29.580645161290324</v>
      </c>
      <c r="F638" s="1175">
        <v>29.333333333333332</v>
      </c>
      <c r="G638" s="1175">
        <v>21.06451612903226</v>
      </c>
      <c r="H638" s="1175">
        <v>20.066666666666666</v>
      </c>
      <c r="I638" s="1175">
        <v>19.838709677419356</v>
      </c>
      <c r="J638" s="1175">
        <v>29.64516129032258</v>
      </c>
      <c r="K638" s="1175">
        <v>25.6</v>
      </c>
      <c r="L638" s="1175">
        <v>32.774193548387096</v>
      </c>
      <c r="M638" s="1175">
        <v>34.9</v>
      </c>
      <c r="N638" s="1175">
        <v>47.29032258064516</v>
      </c>
    </row>
    <row r="639" spans="1:14">
      <c r="A639" s="1168">
        <v>2005</v>
      </c>
      <c r="B639" s="1168"/>
      <c r="C639" s="1175">
        <v>46.354838709677416</v>
      </c>
      <c r="D639" s="1175">
        <v>39.321428571428569</v>
      </c>
      <c r="E639" s="1175">
        <v>34.451612903225808</v>
      </c>
      <c r="F639" s="1175">
        <v>21.966666666666665</v>
      </c>
      <c r="G639" s="1175">
        <v>19.677419354838708</v>
      </c>
      <c r="H639" s="1175">
        <v>28.533333333333335</v>
      </c>
      <c r="I639" s="1175">
        <v>28.93548387096774</v>
      </c>
      <c r="J639" s="1175">
        <v>22.612903225806452</v>
      </c>
      <c r="K639" s="1175">
        <v>28.733333333333334</v>
      </c>
      <c r="L639" s="1175">
        <v>23.806451612903224</v>
      </c>
      <c r="M639" s="1175">
        <v>35.666666666666664</v>
      </c>
      <c r="N639" s="1175">
        <v>44.322580645161288</v>
      </c>
    </row>
    <row r="640" spans="1:14">
      <c r="A640" s="1168">
        <v>2006</v>
      </c>
      <c r="B640" s="1168"/>
      <c r="C640" s="1175">
        <v>35.806451612903224</v>
      </c>
      <c r="D640" s="1175">
        <v>38.285714285714285</v>
      </c>
      <c r="E640" s="1175">
        <v>25.93548387096774</v>
      </c>
      <c r="F640" s="1175">
        <v>22.466666666666665</v>
      </c>
      <c r="G640" s="1175">
        <v>21.096774193548388</v>
      </c>
      <c r="H640" s="1175">
        <v>18.033333333333335</v>
      </c>
      <c r="I640" s="1175">
        <v>24.741935483870968</v>
      </c>
      <c r="J640" s="1175">
        <v>18.258064516129032</v>
      </c>
      <c r="K640" s="1175">
        <v>23.5</v>
      </c>
      <c r="L640" s="1175">
        <v>27.612903225806452</v>
      </c>
      <c r="M640" s="1175">
        <v>39.200000000000003</v>
      </c>
      <c r="N640" s="1175">
        <v>51.516129032258064</v>
      </c>
    </row>
    <row r="641" spans="1:15" ht="20.100000000000001" customHeight="1">
      <c r="A641" s="1168">
        <v>2007</v>
      </c>
      <c r="B641" s="1168"/>
      <c r="C641" s="1175">
        <v>44.12903225806452</v>
      </c>
      <c r="D641" s="1175">
        <v>40.75</v>
      </c>
      <c r="E641" s="1175">
        <v>28.516129032258064</v>
      </c>
      <c r="F641" s="1175">
        <v>17.066666666666666</v>
      </c>
      <c r="G641" s="1175">
        <v>17.225806451612904</v>
      </c>
      <c r="H641" s="1175">
        <v>25.833333333333332</v>
      </c>
      <c r="I641" s="1175">
        <v>25.35483870967742</v>
      </c>
      <c r="J641" s="1175">
        <v>21.903225806451612</v>
      </c>
      <c r="K641" s="1175">
        <v>19.066666666666666</v>
      </c>
      <c r="L641" s="1175">
        <v>24.096774193548388</v>
      </c>
      <c r="M641" s="1175">
        <v>41.733333333333334</v>
      </c>
      <c r="N641" s="1175">
        <v>41.354838709677416</v>
      </c>
    </row>
    <row r="642" spans="1:15" ht="20.100000000000001" customHeight="1">
      <c r="A642" s="1168">
        <v>2008</v>
      </c>
      <c r="B642" s="1168"/>
      <c r="C642" s="1175">
        <v>46.12903225806452</v>
      </c>
      <c r="D642" s="1175">
        <v>33.413793103448278</v>
      </c>
      <c r="E642" s="1175">
        <v>25.838709677419356</v>
      </c>
      <c r="F642" s="1175">
        <v>22.133333333333333</v>
      </c>
      <c r="G642" s="1175">
        <v>14.35483870967742</v>
      </c>
      <c r="H642" s="1175">
        <v>25.366666666666667</v>
      </c>
      <c r="I642" s="1175">
        <v>20.419354838709676</v>
      </c>
      <c r="J642" s="1175">
        <v>21.129032258064516</v>
      </c>
      <c r="K642" s="1175">
        <v>23</v>
      </c>
      <c r="L642" s="1175">
        <v>22.35483870967742</v>
      </c>
      <c r="M642" s="1175">
        <v>34.466666666666669</v>
      </c>
      <c r="N642" s="1175">
        <v>45.548387096774192</v>
      </c>
    </row>
    <row r="643" spans="1:15" ht="20.100000000000001" customHeight="1">
      <c r="A643" s="1168">
        <v>2009</v>
      </c>
      <c r="B643" s="1168"/>
      <c r="C643" s="1175">
        <v>44.967741935483872</v>
      </c>
      <c r="D643" s="1175">
        <v>30.928571428571427</v>
      </c>
      <c r="E643" s="1175">
        <v>28</v>
      </c>
      <c r="F643" s="1175">
        <v>18.533333333333335</v>
      </c>
      <c r="G643" s="1175">
        <v>17.258064516129032</v>
      </c>
      <c r="H643" s="1175">
        <v>16.566666666666666</v>
      </c>
      <c r="I643" s="1175">
        <v>28.774193548387096</v>
      </c>
      <c r="J643" s="1175">
        <v>21.677419354838708</v>
      </c>
      <c r="K643" s="1175">
        <v>28.566666666666666</v>
      </c>
      <c r="L643" s="1175">
        <v>22.225806451612904</v>
      </c>
      <c r="M643" s="1175">
        <v>32.4</v>
      </c>
      <c r="N643" s="1175">
        <v>45.70967741935484</v>
      </c>
    </row>
    <row r="644" spans="1:15" ht="20.100000000000001" customHeight="1">
      <c r="A644" s="1168">
        <v>2010</v>
      </c>
      <c r="B644" s="1168"/>
      <c r="C644" s="1175">
        <v>41.322580645161288</v>
      </c>
      <c r="D644" s="1175">
        <v>30.107142857142858</v>
      </c>
      <c r="E644" s="1175">
        <v>27.870967741935484</v>
      </c>
      <c r="F644" s="1175">
        <v>21.733333333333334</v>
      </c>
      <c r="G644" s="1175">
        <v>15.548387096774194</v>
      </c>
      <c r="H644" s="1175">
        <v>21.433333333333334</v>
      </c>
      <c r="I644" s="1175">
        <v>23.741935483870968</v>
      </c>
      <c r="J644" s="1175">
        <v>14.290322580645162</v>
      </c>
      <c r="K644" s="1175">
        <v>17.5</v>
      </c>
      <c r="L644" s="1175">
        <v>29.032258064516128</v>
      </c>
      <c r="M644" s="1175">
        <v>29.333333333333332</v>
      </c>
      <c r="N644" s="1175">
        <v>33.838709677419352</v>
      </c>
    </row>
    <row r="645" spans="1:15">
      <c r="A645" s="1124" t="s">
        <v>620</v>
      </c>
      <c r="B645" s="12"/>
      <c r="C645" s="12"/>
      <c r="D645" s="12"/>
      <c r="E645" s="12"/>
      <c r="F645" s="12"/>
      <c r="G645" s="12"/>
      <c r="H645" s="12"/>
      <c r="I645" s="12"/>
      <c r="J645" s="12"/>
      <c r="K645" s="12"/>
      <c r="L645" s="12"/>
      <c r="M645" s="12"/>
    </row>
    <row r="647" spans="1:15" ht="15.75">
      <c r="A647" s="1110"/>
      <c r="B647" s="1110"/>
      <c r="C647" s="1111"/>
      <c r="D647" s="1111"/>
      <c r="E647" s="1111"/>
      <c r="F647" s="1111"/>
      <c r="G647" s="1112"/>
      <c r="H647" s="1112"/>
      <c r="I647" s="1112"/>
      <c r="J647" s="1112"/>
      <c r="K647" s="1113" t="s">
        <v>600</v>
      </c>
      <c r="M647" s="1113" t="s">
        <v>601</v>
      </c>
      <c r="O647" s="1170"/>
    </row>
    <row r="648" spans="1:15" ht="18.75">
      <c r="A648" s="1115" t="s">
        <v>602</v>
      </c>
      <c r="B648" s="1115"/>
      <c r="C648" s="1115"/>
      <c r="D648" s="1115"/>
      <c r="E648" s="1115"/>
      <c r="F648" s="1115"/>
      <c r="G648" s="1115"/>
      <c r="H648" s="1115"/>
      <c r="I648" s="1115"/>
      <c r="J648" s="1115"/>
      <c r="K648" s="1113" t="s">
        <v>625</v>
      </c>
      <c r="M648" s="1116" t="s">
        <v>604</v>
      </c>
      <c r="O648" s="946"/>
    </row>
    <row r="649" spans="1:15" ht="18.75">
      <c r="A649" s="946"/>
      <c r="B649" s="946"/>
      <c r="C649" s="1117"/>
      <c r="D649" s="1117"/>
      <c r="E649" s="1117"/>
      <c r="F649" s="1117"/>
      <c r="G649" s="1117"/>
      <c r="H649" s="1117"/>
      <c r="I649" s="1117"/>
      <c r="J649" s="1117"/>
      <c r="K649" s="1116" t="s">
        <v>605</v>
      </c>
      <c r="M649" s="1116" t="s">
        <v>606</v>
      </c>
      <c r="O649" s="946"/>
    </row>
    <row r="650" spans="1:15" ht="32.25" customHeight="1">
      <c r="A650" s="1136" t="s">
        <v>650</v>
      </c>
      <c r="B650" s="1136"/>
      <c r="C650" s="1136"/>
      <c r="D650" s="1136"/>
      <c r="E650" s="1136"/>
      <c r="F650" s="1136"/>
      <c r="G650" s="1136"/>
      <c r="H650" s="1136"/>
      <c r="I650" s="1136"/>
      <c r="J650" s="1136"/>
      <c r="K650" s="1136"/>
      <c r="L650" s="1136"/>
      <c r="M650" s="1136"/>
      <c r="N650" s="1136"/>
      <c r="O650" s="946"/>
    </row>
    <row r="651" spans="1:15">
      <c r="A651" s="1138" t="s">
        <v>0</v>
      </c>
      <c r="B651" s="886" t="s">
        <v>651</v>
      </c>
      <c r="C651" s="886" t="s">
        <v>608</v>
      </c>
      <c r="D651" s="886" t="s">
        <v>609</v>
      </c>
      <c r="E651" s="886" t="s">
        <v>610</v>
      </c>
      <c r="F651" s="886" t="s">
        <v>611</v>
      </c>
      <c r="G651" s="886" t="s">
        <v>612</v>
      </c>
      <c r="H651" s="886" t="s">
        <v>613</v>
      </c>
      <c r="I651" s="886" t="s">
        <v>614</v>
      </c>
      <c r="J651" s="886" t="s">
        <v>615</v>
      </c>
      <c r="K651" s="886" t="s">
        <v>616</v>
      </c>
      <c r="L651" s="886" t="s">
        <v>617</v>
      </c>
      <c r="M651" s="886" t="s">
        <v>618</v>
      </c>
      <c r="N651" s="886" t="s">
        <v>619</v>
      </c>
      <c r="O651" s="946"/>
    </row>
    <row r="652" spans="1:15" ht="20.100000000000001" customHeight="1">
      <c r="A652" s="1120">
        <v>1971</v>
      </c>
      <c r="B652" s="886" t="s">
        <v>630</v>
      </c>
      <c r="C652" s="1175">
        <v>91.225806451612897</v>
      </c>
      <c r="D652" s="1175">
        <v>88.25</v>
      </c>
      <c r="E652" s="1175">
        <v>89.161290322580641</v>
      </c>
      <c r="F652" s="1175">
        <v>87.6</v>
      </c>
      <c r="G652" s="1175">
        <v>91.354838709677423</v>
      </c>
      <c r="H652" s="1175">
        <v>84.933333333333337</v>
      </c>
      <c r="I652" s="1175">
        <v>87.806451612903231</v>
      </c>
      <c r="J652" s="1175">
        <v>90.064516129032256</v>
      </c>
      <c r="K652" s="1175">
        <v>85.63333333333334</v>
      </c>
      <c r="L652" s="1175">
        <v>87.451612903225808</v>
      </c>
      <c r="M652" s="1175">
        <v>86.333333333333329</v>
      </c>
      <c r="N652" s="1175">
        <v>85.451612903225808</v>
      </c>
      <c r="O652" s="946"/>
    </row>
    <row r="653" spans="1:15" ht="20.100000000000001" customHeight="1">
      <c r="A653" s="1120"/>
      <c r="B653" s="886" t="s">
        <v>631</v>
      </c>
      <c r="C653" s="1175">
        <v>53.354838709677416</v>
      </c>
      <c r="D653" s="1175">
        <v>49.035714285714285</v>
      </c>
      <c r="E653" s="1175">
        <v>42.774193548387096</v>
      </c>
      <c r="F653" s="1175">
        <v>45.1</v>
      </c>
      <c r="G653" s="1175">
        <v>32.387096774193552</v>
      </c>
      <c r="H653" s="1175">
        <v>35.966666666666669</v>
      </c>
      <c r="I653" s="1175">
        <v>35.967741935483872</v>
      </c>
      <c r="J653" s="1175">
        <v>49.645161290322584</v>
      </c>
      <c r="K653" s="1175">
        <v>35.633333333333333</v>
      </c>
      <c r="L653" s="1175">
        <v>40.354838709677416</v>
      </c>
      <c r="M653" s="1175">
        <v>41.966666666666669</v>
      </c>
      <c r="N653" s="1175">
        <v>46.354838709677416</v>
      </c>
      <c r="O653" s="946"/>
    </row>
    <row r="654" spans="1:15" ht="20.100000000000001" customHeight="1">
      <c r="A654" s="1120">
        <v>1972</v>
      </c>
      <c r="B654" s="886" t="s">
        <v>630</v>
      </c>
      <c r="C654" s="1175">
        <v>87.58064516129032</v>
      </c>
      <c r="D654" s="1175">
        <v>80.758620689655174</v>
      </c>
      <c r="E654" s="1175">
        <v>86.258064516129039</v>
      </c>
      <c r="F654" s="1175">
        <v>84.166666666666671</v>
      </c>
      <c r="G654" s="1175">
        <v>80</v>
      </c>
      <c r="H654" s="1175">
        <v>87.1</v>
      </c>
      <c r="I654" s="1175">
        <v>85.838709677419359</v>
      </c>
      <c r="J654" s="1175">
        <v>84.903225806451616</v>
      </c>
      <c r="K654" s="1175">
        <v>87.233333333333334</v>
      </c>
      <c r="L654" s="1175">
        <v>89.41935483870968</v>
      </c>
      <c r="M654" s="1175">
        <v>86.666666666666671</v>
      </c>
      <c r="N654" s="1175">
        <v>86.935483870967744</v>
      </c>
      <c r="O654" s="946"/>
    </row>
    <row r="655" spans="1:15" ht="20.100000000000001" customHeight="1">
      <c r="A655" s="1120"/>
      <c r="B655" s="886" t="s">
        <v>631</v>
      </c>
      <c r="C655" s="1175">
        <v>53.612903225806448</v>
      </c>
      <c r="D655" s="1175">
        <v>43.482758620689658</v>
      </c>
      <c r="E655" s="1175">
        <v>44.548387096774192</v>
      </c>
      <c r="F655" s="1175">
        <v>40.56666666666667</v>
      </c>
      <c r="G655" s="1175">
        <v>28.612903225806452</v>
      </c>
      <c r="H655" s="1175">
        <v>38.799999999999997</v>
      </c>
      <c r="I655" s="1175">
        <v>44.451612903225808</v>
      </c>
      <c r="J655" s="1175">
        <v>29.322580645161292</v>
      </c>
      <c r="K655" s="1175">
        <v>35.4</v>
      </c>
      <c r="L655" s="1175">
        <v>42.806451612903224</v>
      </c>
      <c r="M655" s="1175">
        <v>47.8</v>
      </c>
      <c r="N655" s="1175">
        <v>53.322580645161288</v>
      </c>
      <c r="O655" s="946"/>
    </row>
    <row r="656" spans="1:15" ht="20.100000000000001" customHeight="1">
      <c r="A656" s="1120">
        <v>1973</v>
      </c>
      <c r="B656" s="886" t="s">
        <v>630</v>
      </c>
      <c r="C656" s="1175">
        <v>85.935483870967744</v>
      </c>
      <c r="D656" s="1175">
        <v>89.035714285714292</v>
      </c>
      <c r="E656" s="1175">
        <v>80.935483870967744</v>
      </c>
      <c r="F656" s="1175">
        <v>76</v>
      </c>
      <c r="G656" s="1175">
        <v>79.58064516129032</v>
      </c>
      <c r="H656" s="1175">
        <v>78.900000000000006</v>
      </c>
      <c r="I656" s="1175">
        <v>82.096774193548384</v>
      </c>
      <c r="J656" s="1175">
        <v>84.322580645161295</v>
      </c>
      <c r="K656" s="1175">
        <v>90.4</v>
      </c>
      <c r="L656" s="1175">
        <v>90.258064516129039</v>
      </c>
      <c r="M656" s="1175">
        <v>86.566666666666663</v>
      </c>
      <c r="N656" s="1175">
        <v>88.387096774193552</v>
      </c>
      <c r="O656" s="946"/>
    </row>
    <row r="657" spans="1:15" ht="20.100000000000001" customHeight="1">
      <c r="A657" s="1120"/>
      <c r="B657" s="886" t="s">
        <v>631</v>
      </c>
      <c r="C657" s="1175">
        <v>50.838709677419352</v>
      </c>
      <c r="D657" s="1175">
        <v>45.357142857142854</v>
      </c>
      <c r="E657" s="1175">
        <v>35.225806451612904</v>
      </c>
      <c r="F657" s="1175">
        <v>26.766666666666666</v>
      </c>
      <c r="G657" s="1175">
        <v>27.516129032258064</v>
      </c>
      <c r="H657" s="1175">
        <v>37.43333333333333</v>
      </c>
      <c r="I657" s="1175">
        <v>43.258064516129032</v>
      </c>
      <c r="J657" s="1175">
        <v>34.838709677419352</v>
      </c>
      <c r="K657" s="1175">
        <v>42.733333333333334</v>
      </c>
      <c r="L657" s="1175">
        <v>38.548387096774192</v>
      </c>
      <c r="M657" s="1175">
        <v>46.06666666666667</v>
      </c>
      <c r="N657" s="1175">
        <v>49.516129032258064</v>
      </c>
      <c r="O657" s="946"/>
    </row>
    <row r="658" spans="1:15" ht="20.100000000000001" customHeight="1">
      <c r="A658" s="1120">
        <v>1974</v>
      </c>
      <c r="B658" s="886" t="s">
        <v>630</v>
      </c>
      <c r="C658" s="1175">
        <v>89.58064516129032</v>
      </c>
      <c r="D658" s="1175">
        <v>86.285714285714292</v>
      </c>
      <c r="E658" s="1175">
        <v>83.935483870967744</v>
      </c>
      <c r="F658" s="1175">
        <v>83.533333333333331</v>
      </c>
      <c r="G658" s="1175">
        <v>78.193548387096769</v>
      </c>
      <c r="H658" s="1175">
        <v>85.1</v>
      </c>
      <c r="I658" s="1175">
        <v>80.451612903225808</v>
      </c>
      <c r="J658" s="1175">
        <v>82.322580645161295</v>
      </c>
      <c r="K658" s="1175">
        <v>86.4</v>
      </c>
      <c r="L658" s="1175">
        <v>84.032258064516128</v>
      </c>
      <c r="M658" s="1175">
        <v>85.966666666666669</v>
      </c>
      <c r="N658" s="1175">
        <v>81.322580645161295</v>
      </c>
      <c r="O658" s="946"/>
    </row>
    <row r="659" spans="1:15" ht="20.100000000000001" customHeight="1">
      <c r="A659" s="1120"/>
      <c r="B659" s="886" t="s">
        <v>631</v>
      </c>
      <c r="C659" s="1175">
        <v>49.677419354838712</v>
      </c>
      <c r="D659" s="1175">
        <v>42.892857142857146</v>
      </c>
      <c r="E659" s="1175">
        <v>45.935483870967744</v>
      </c>
      <c r="F659" s="1175">
        <v>32.233333333333334</v>
      </c>
      <c r="G659" s="1175">
        <v>31.483870967741936</v>
      </c>
      <c r="H659" s="1175">
        <v>28</v>
      </c>
      <c r="I659" s="1175">
        <v>28.774193548387096</v>
      </c>
      <c r="J659" s="1175">
        <v>37.483870967741936</v>
      </c>
      <c r="K659" s="1175">
        <v>34.799999999999997</v>
      </c>
      <c r="L659" s="1175">
        <v>35.741935483870968</v>
      </c>
      <c r="M659" s="1175">
        <v>47.333333333333336</v>
      </c>
      <c r="N659" s="1175">
        <v>47.70967741935484</v>
      </c>
      <c r="O659" s="946"/>
    </row>
    <row r="660" spans="1:15" ht="20.100000000000001" customHeight="1">
      <c r="A660" s="1120">
        <v>1975</v>
      </c>
      <c r="B660" s="886" t="s">
        <v>630</v>
      </c>
      <c r="C660" s="1175">
        <v>86.064516129032256</v>
      </c>
      <c r="D660" s="1175">
        <v>86.035714285714292</v>
      </c>
      <c r="E660" s="1175">
        <v>77.58064516129032</v>
      </c>
      <c r="F660" s="1175">
        <v>79.5</v>
      </c>
      <c r="G660" s="1175">
        <v>80.032258064516128</v>
      </c>
      <c r="H660" s="1175">
        <v>84.266666666666666</v>
      </c>
      <c r="I660" s="1175">
        <v>83.483870967741936</v>
      </c>
      <c r="J660" s="1175">
        <v>84.41935483870968</v>
      </c>
      <c r="K660" s="1175">
        <v>90.166666666666671</v>
      </c>
      <c r="L660" s="1175">
        <v>81.935483870967744</v>
      </c>
      <c r="M660" s="1175">
        <v>85.7</v>
      </c>
      <c r="N660" s="1175">
        <v>84.806451612903231</v>
      </c>
      <c r="O660" s="946"/>
    </row>
    <row r="661" spans="1:15" ht="20.100000000000001" customHeight="1">
      <c r="A661" s="1120"/>
      <c r="B661" s="886" t="s">
        <v>631</v>
      </c>
      <c r="C661" s="1175">
        <v>49.612903225806448</v>
      </c>
      <c r="D661" s="1175">
        <v>44.035714285714285</v>
      </c>
      <c r="E661" s="1175">
        <v>33.096774193548384</v>
      </c>
      <c r="F661" s="1175">
        <v>30.566666666666666</v>
      </c>
      <c r="G661" s="1175">
        <v>25.580645161290324</v>
      </c>
      <c r="H661" s="1175">
        <v>36.133333333333333</v>
      </c>
      <c r="I661" s="1175">
        <v>42.903225806451616</v>
      </c>
      <c r="J661" s="1175">
        <v>40.548387096774192</v>
      </c>
      <c r="K661" s="1175">
        <v>29.733333333333334</v>
      </c>
      <c r="L661" s="1175">
        <v>37.87096774193548</v>
      </c>
      <c r="M661" s="1175">
        <v>47.633333333333333</v>
      </c>
      <c r="N661" s="1175">
        <v>49.322580645161288</v>
      </c>
      <c r="O661" s="946"/>
    </row>
    <row r="662" spans="1:15" ht="20.100000000000001" customHeight="1">
      <c r="A662" s="1120">
        <v>1976</v>
      </c>
      <c r="B662" s="886" t="s">
        <v>630</v>
      </c>
      <c r="C662" s="1175">
        <v>83.322580645161295</v>
      </c>
      <c r="D662" s="1175">
        <v>87.34482758620689</v>
      </c>
      <c r="E662" s="1175">
        <v>87.129032258064512</v>
      </c>
      <c r="F662" s="1175">
        <v>83.4</v>
      </c>
      <c r="G662" s="1175">
        <v>77.129032258064512</v>
      </c>
      <c r="H662" s="1175">
        <v>83.8</v>
      </c>
      <c r="I662" s="1175">
        <v>82.290322580645167</v>
      </c>
      <c r="J662" s="1175">
        <v>79.967741935483872</v>
      </c>
      <c r="K662" s="1175">
        <v>84.63333333333334</v>
      </c>
      <c r="L662" s="1175">
        <v>82.58064516129032</v>
      </c>
      <c r="M662" s="1175">
        <v>77.900000000000006</v>
      </c>
      <c r="N662" s="1175">
        <v>85.806451612903231</v>
      </c>
      <c r="O662" s="946"/>
    </row>
    <row r="663" spans="1:15" ht="20.100000000000001" customHeight="1">
      <c r="A663" s="1120"/>
      <c r="B663" s="886" t="s">
        <v>631</v>
      </c>
      <c r="C663" s="1175">
        <v>47</v>
      </c>
      <c r="D663" s="1175">
        <v>53.137931034482762</v>
      </c>
      <c r="E663" s="1175">
        <v>49.87096774193548</v>
      </c>
      <c r="F663" s="1175">
        <v>39.166666666666664</v>
      </c>
      <c r="G663" s="1175">
        <v>25.580645161290324</v>
      </c>
      <c r="H663" s="1175">
        <v>29.8</v>
      </c>
      <c r="I663" s="1175">
        <v>42.903225806451616</v>
      </c>
      <c r="J663" s="1175">
        <v>33.322580645161288</v>
      </c>
      <c r="K663" s="1175">
        <v>38.5</v>
      </c>
      <c r="L663" s="1175">
        <v>35.354838709677416</v>
      </c>
      <c r="M663" s="1175">
        <v>39.766666666666666</v>
      </c>
      <c r="N663" s="1175">
        <v>48.70967741935484</v>
      </c>
      <c r="O663" s="946"/>
    </row>
    <row r="664" spans="1:15" ht="20.100000000000001" customHeight="1">
      <c r="A664" s="1120">
        <v>1977</v>
      </c>
      <c r="B664" s="886" t="s">
        <v>630</v>
      </c>
      <c r="C664" s="1175">
        <v>78.741935483870961</v>
      </c>
      <c r="D664" s="1175">
        <v>89.571428571428569</v>
      </c>
      <c r="E664" s="1175">
        <v>84.129032258064512</v>
      </c>
      <c r="F664" s="1175">
        <v>81.333333333333329</v>
      </c>
      <c r="G664" s="1175">
        <v>79.290322580645167</v>
      </c>
      <c r="H664" s="1175">
        <v>82.166666666666671</v>
      </c>
      <c r="I664" s="1175">
        <v>81.354838709677423</v>
      </c>
      <c r="J664" s="1175">
        <v>81.741935483870961</v>
      </c>
      <c r="K664" s="1175">
        <v>86.233333333333334</v>
      </c>
      <c r="L664" s="1175">
        <v>86.161290322580641</v>
      </c>
      <c r="M664" s="1175">
        <v>82.6</v>
      </c>
      <c r="N664" s="1175">
        <v>83.322580645161295</v>
      </c>
      <c r="O664" s="946"/>
    </row>
    <row r="665" spans="1:15" ht="20.100000000000001" customHeight="1">
      <c r="A665" s="1120"/>
      <c r="B665" s="886" t="s">
        <v>631</v>
      </c>
      <c r="C665" s="1175">
        <v>48.612903225806448</v>
      </c>
      <c r="D665" s="1175">
        <v>50.535714285714285</v>
      </c>
      <c r="E665" s="1175">
        <v>35.935483870967744</v>
      </c>
      <c r="F665" s="1175">
        <v>34.866666666666667</v>
      </c>
      <c r="G665" s="1175">
        <v>26.612903225806452</v>
      </c>
      <c r="H665" s="1175">
        <v>35</v>
      </c>
      <c r="I665" s="1175">
        <v>36.58064516129032</v>
      </c>
      <c r="J665" s="1175">
        <v>30.35483870967742</v>
      </c>
      <c r="K665" s="1175">
        <v>30.166666666666668</v>
      </c>
      <c r="L665" s="1175">
        <v>33.87096774193548</v>
      </c>
      <c r="M665" s="1175">
        <v>42.2</v>
      </c>
      <c r="N665" s="1175">
        <v>43.935483870967744</v>
      </c>
      <c r="O665" s="946"/>
    </row>
    <row r="666" spans="1:15" ht="20.100000000000001" customHeight="1">
      <c r="A666" s="1120">
        <v>1978</v>
      </c>
      <c r="B666" s="886" t="s">
        <v>630</v>
      </c>
      <c r="C666" s="1175">
        <v>83.838709677419359</v>
      </c>
      <c r="D666" s="1175">
        <v>87.607142857142861</v>
      </c>
      <c r="E666" s="1175">
        <v>81.645161290322577</v>
      </c>
      <c r="F666" s="1175">
        <v>71.433333333333337</v>
      </c>
      <c r="G666" s="1175">
        <v>78.516129032258064</v>
      </c>
      <c r="H666" s="1175">
        <v>79.666666666666671</v>
      </c>
      <c r="I666" s="1175">
        <v>78.709677419354833</v>
      </c>
      <c r="J666" s="1175">
        <v>84.451612903225808</v>
      </c>
      <c r="K666" s="1175">
        <v>84.933333333333337</v>
      </c>
      <c r="L666" s="1175">
        <v>85.709677419354833</v>
      </c>
      <c r="M666" s="1175">
        <v>77.7</v>
      </c>
      <c r="N666" s="1175">
        <v>85.129032258064512</v>
      </c>
      <c r="O666" s="946"/>
    </row>
    <row r="667" spans="1:15" ht="20.100000000000001" customHeight="1">
      <c r="A667" s="1120"/>
      <c r="B667" s="886" t="s">
        <v>631</v>
      </c>
      <c r="C667" s="1175">
        <v>51</v>
      </c>
      <c r="D667" s="1175">
        <v>43.178571428571431</v>
      </c>
      <c r="E667" s="1175">
        <v>35.096774193548384</v>
      </c>
      <c r="F667" s="1175">
        <v>27.866666666666667</v>
      </c>
      <c r="G667" s="1175">
        <v>27.93548387096774</v>
      </c>
      <c r="H667" s="1175">
        <v>32.833333333333336</v>
      </c>
      <c r="I667" s="1175">
        <v>32.29032258064516</v>
      </c>
      <c r="J667" s="1175">
        <v>41.612903225806448</v>
      </c>
      <c r="K667" s="1175">
        <v>40.366666666666667</v>
      </c>
      <c r="L667" s="1175">
        <v>28.870967741935484</v>
      </c>
      <c r="M667" s="1175">
        <v>45.333333333333336</v>
      </c>
      <c r="N667" s="1175">
        <v>49.29032258064516</v>
      </c>
      <c r="O667" s="946"/>
    </row>
    <row r="668" spans="1:15" ht="20.100000000000001" customHeight="1">
      <c r="A668" s="1120">
        <v>1979</v>
      </c>
      <c r="B668" s="886" t="s">
        <v>630</v>
      </c>
      <c r="C668" s="1175">
        <v>81.58064516129032</v>
      </c>
      <c r="D668" s="1175">
        <v>82.357142857142861</v>
      </c>
      <c r="E668" s="1175">
        <v>76.838709677419359</v>
      </c>
      <c r="F668" s="1175">
        <v>76.233333333333334</v>
      </c>
      <c r="G668" s="1175">
        <v>77.741935483870961</v>
      </c>
      <c r="H668" s="1175">
        <v>81.933333333333337</v>
      </c>
      <c r="I668" s="1175">
        <v>81.451612903225808</v>
      </c>
      <c r="J668" s="1175">
        <v>82.935483870967744</v>
      </c>
      <c r="K668" s="1175">
        <v>86.833333333333329</v>
      </c>
      <c r="L668" s="1175">
        <v>86.032258064516128</v>
      </c>
      <c r="M668" s="1175">
        <v>77.466666666666669</v>
      </c>
      <c r="N668" s="1175">
        <v>80.064516129032256</v>
      </c>
      <c r="O668" s="946"/>
    </row>
    <row r="669" spans="1:15" ht="20.100000000000001" customHeight="1">
      <c r="A669" s="1120"/>
      <c r="B669" s="886" t="s">
        <v>631</v>
      </c>
      <c r="C669" s="1175">
        <v>48.29032258064516</v>
      </c>
      <c r="D669" s="1175">
        <v>34.535714285714285</v>
      </c>
      <c r="E669" s="1175">
        <v>40.161290322580648</v>
      </c>
      <c r="F669" s="1175">
        <v>25.966666666666665</v>
      </c>
      <c r="G669" s="1175">
        <v>24.161290322580644</v>
      </c>
      <c r="H669" s="1175">
        <v>35.233333333333334</v>
      </c>
      <c r="I669" s="1175">
        <v>31.193548387096776</v>
      </c>
      <c r="J669" s="1175">
        <v>35.354838709677416</v>
      </c>
      <c r="K669" s="1175">
        <v>27.4</v>
      </c>
      <c r="L669" s="1175">
        <v>38.516129032258064</v>
      </c>
      <c r="M669" s="1175">
        <v>37.1</v>
      </c>
      <c r="N669" s="1175">
        <v>47.806451612903224</v>
      </c>
      <c r="O669" s="946"/>
    </row>
    <row r="670" spans="1:15" ht="20.100000000000001" customHeight="1">
      <c r="A670" s="1120">
        <v>1980</v>
      </c>
      <c r="B670" s="886" t="s">
        <v>630</v>
      </c>
      <c r="C670" s="1175">
        <v>80</v>
      </c>
      <c r="D670" s="1175">
        <v>88.482758620689651</v>
      </c>
      <c r="E670" s="1175">
        <v>84.41935483870968</v>
      </c>
      <c r="F670" s="1175">
        <v>77.36666666666666</v>
      </c>
      <c r="G670" s="1175">
        <v>77.193548387096769</v>
      </c>
      <c r="H670" s="1175">
        <v>82.4</v>
      </c>
      <c r="I670" s="1175">
        <v>84.967741935483872</v>
      </c>
      <c r="J670" s="1175">
        <v>82.387096774193552</v>
      </c>
      <c r="K670" s="1175">
        <v>84.966666666666669</v>
      </c>
      <c r="L670" s="1175">
        <v>85.225806451612897</v>
      </c>
      <c r="M670" s="1175">
        <v>86.066666666666663</v>
      </c>
      <c r="N670" s="1175">
        <v>86.677419354838705</v>
      </c>
      <c r="O670" s="946"/>
    </row>
    <row r="671" spans="1:15" ht="20.100000000000001" customHeight="1">
      <c r="A671" s="1120"/>
      <c r="B671" s="886" t="s">
        <v>631</v>
      </c>
      <c r="C671" s="1175">
        <v>46.193548387096776</v>
      </c>
      <c r="D671" s="1175">
        <v>47.482758620689658</v>
      </c>
      <c r="E671" s="1175">
        <v>33.096774193548384</v>
      </c>
      <c r="F671" s="1175">
        <v>23.933333333333334</v>
      </c>
      <c r="G671" s="1175">
        <v>24.903225806451612</v>
      </c>
      <c r="H671" s="1175">
        <v>33.5</v>
      </c>
      <c r="I671" s="1175">
        <v>29.387096774193548</v>
      </c>
      <c r="J671" s="1175">
        <v>38.612903225806448</v>
      </c>
      <c r="K671" s="1175">
        <v>30.1</v>
      </c>
      <c r="L671" s="1175">
        <v>40.032258064516128</v>
      </c>
      <c r="M671" s="1175">
        <v>41.56666666666667</v>
      </c>
      <c r="N671" s="1175">
        <v>52.12903225806452</v>
      </c>
      <c r="O671" s="946"/>
    </row>
    <row r="672" spans="1:15" ht="20.100000000000001" customHeight="1">
      <c r="A672" s="1120">
        <v>1981</v>
      </c>
      <c r="B672" s="886" t="s">
        <v>630</v>
      </c>
      <c r="C672" s="1175">
        <v>87.258064516129039</v>
      </c>
      <c r="D672" s="1175">
        <v>87.464285714285708</v>
      </c>
      <c r="E672" s="1175">
        <v>83.258064516129039</v>
      </c>
      <c r="F672" s="1175">
        <v>79.266666666666666</v>
      </c>
      <c r="G672" s="1175">
        <v>84.290322580645167</v>
      </c>
      <c r="H672" s="1175">
        <v>78.166666666666671</v>
      </c>
      <c r="I672" s="1175">
        <v>85.322580645161295</v>
      </c>
      <c r="J672" s="1175">
        <v>85.677419354838705</v>
      </c>
      <c r="K672" s="1175">
        <v>89.033333333333331</v>
      </c>
      <c r="L672" s="1175">
        <v>84.548387096774192</v>
      </c>
      <c r="M672" s="1175">
        <v>85.266666666666666</v>
      </c>
      <c r="N672" s="1175">
        <v>89</v>
      </c>
      <c r="O672" s="946"/>
    </row>
    <row r="673" spans="1:15" ht="20.100000000000001" customHeight="1">
      <c r="A673" s="1120"/>
      <c r="B673" s="1178" t="s">
        <v>631</v>
      </c>
      <c r="C673" s="1175">
        <v>48.677419354838712</v>
      </c>
      <c r="D673" s="1175">
        <v>42.5</v>
      </c>
      <c r="E673" s="1175">
        <v>37.483870967741936</v>
      </c>
      <c r="F673" s="1175">
        <v>27.533333333333335</v>
      </c>
      <c r="G673" s="1175">
        <v>34.87096774193548</v>
      </c>
      <c r="H673" s="1175">
        <v>30.566666666666666</v>
      </c>
      <c r="I673" s="1175">
        <v>36.903225806451616</v>
      </c>
      <c r="J673" s="1175">
        <v>29.838709677419356</v>
      </c>
      <c r="K673" s="1175">
        <v>29.733333333333334</v>
      </c>
      <c r="L673" s="1175">
        <v>35.064516129032256</v>
      </c>
      <c r="M673" s="1175">
        <v>44.633333333333333</v>
      </c>
      <c r="N673" s="1175">
        <v>51</v>
      </c>
      <c r="O673" s="946"/>
    </row>
    <row r="674" spans="1:15">
      <c r="A674" s="1124" t="s">
        <v>620</v>
      </c>
      <c r="B674" s="1172"/>
      <c r="C674" s="1176"/>
      <c r="D674" s="1176"/>
      <c r="E674" s="1176"/>
      <c r="F674" s="1176"/>
      <c r="G674" s="1176"/>
      <c r="H674" s="1176"/>
      <c r="I674" s="1176"/>
      <c r="J674" s="1176"/>
      <c r="K674" s="1176"/>
      <c r="L674" s="1176"/>
      <c r="M674" s="1176"/>
      <c r="N674" s="1176"/>
      <c r="O674" s="1126"/>
    </row>
    <row r="675" spans="1:15">
      <c r="A675" s="1124"/>
      <c r="B675" s="1172"/>
      <c r="C675" s="1176"/>
      <c r="D675" s="1176"/>
      <c r="E675" s="1176"/>
      <c r="F675" s="1176"/>
      <c r="G675" s="1176"/>
      <c r="H675" s="1176"/>
      <c r="I675" s="1176"/>
      <c r="J675" s="1176"/>
      <c r="K675" s="1176"/>
      <c r="L675" s="1176"/>
      <c r="M675" s="1176"/>
      <c r="N675" s="1176"/>
      <c r="O675" s="1126"/>
    </row>
    <row r="676" spans="1:15" ht="15.75">
      <c r="A676" s="1110"/>
      <c r="B676" s="1110"/>
      <c r="C676" s="1111"/>
      <c r="D676" s="1111"/>
      <c r="E676" s="1111"/>
      <c r="F676" s="1111"/>
      <c r="G676" s="1112"/>
      <c r="H676" s="1112"/>
      <c r="I676" s="1112"/>
      <c r="J676" s="1112"/>
      <c r="K676" s="1116" t="s">
        <v>600</v>
      </c>
      <c r="M676" s="1116" t="s">
        <v>621</v>
      </c>
      <c r="O676" s="1170"/>
    </row>
    <row r="677" spans="1:15" ht="18.75">
      <c r="A677" s="1115" t="s">
        <v>144</v>
      </c>
      <c r="B677" s="1115"/>
      <c r="C677" s="1115"/>
      <c r="D677" s="1115"/>
      <c r="E677" s="1115"/>
      <c r="F677" s="1115"/>
      <c r="G677" s="1115"/>
      <c r="H677" s="1115"/>
      <c r="I677" s="1115"/>
      <c r="J677" s="1115"/>
      <c r="K677" s="1116" t="s">
        <v>603</v>
      </c>
      <c r="M677" s="1116" t="s">
        <v>622</v>
      </c>
      <c r="O677" s="946"/>
    </row>
    <row r="678" spans="1:15" ht="18.75">
      <c r="A678" s="946"/>
      <c r="B678" s="946"/>
      <c r="C678" s="1117"/>
      <c r="D678" s="1117"/>
      <c r="E678" s="1117"/>
      <c r="F678" s="1117"/>
      <c r="G678" s="1117"/>
      <c r="H678" s="1117"/>
      <c r="I678" s="1117"/>
      <c r="J678" s="1117"/>
      <c r="K678" s="1116" t="s">
        <v>605</v>
      </c>
      <c r="M678" s="1116" t="s">
        <v>623</v>
      </c>
      <c r="O678" s="946"/>
    </row>
    <row r="679" spans="1:15" ht="30.75" customHeight="1">
      <c r="A679" s="1136" t="s">
        <v>652</v>
      </c>
      <c r="B679" s="1136"/>
      <c r="C679" s="1136"/>
      <c r="D679" s="1136"/>
      <c r="E679" s="1136"/>
      <c r="F679" s="1136"/>
      <c r="G679" s="1136"/>
      <c r="H679" s="1136"/>
      <c r="I679" s="1136"/>
      <c r="J679" s="1136"/>
      <c r="K679" s="1136"/>
      <c r="L679" s="1136"/>
      <c r="M679" s="1136"/>
      <c r="N679" s="1136"/>
      <c r="O679" s="1126"/>
    </row>
    <row r="680" spans="1:15">
      <c r="A680" s="1138" t="s">
        <v>0</v>
      </c>
      <c r="B680" s="886" t="s">
        <v>651</v>
      </c>
      <c r="C680" s="886" t="s">
        <v>608</v>
      </c>
      <c r="D680" s="886" t="s">
        <v>609</v>
      </c>
      <c r="E680" s="886" t="s">
        <v>610</v>
      </c>
      <c r="F680" s="886" t="s">
        <v>611</v>
      </c>
      <c r="G680" s="886" t="s">
        <v>612</v>
      </c>
      <c r="H680" s="886" t="s">
        <v>613</v>
      </c>
      <c r="I680" s="886" t="s">
        <v>614</v>
      </c>
      <c r="J680" s="886" t="s">
        <v>615</v>
      </c>
      <c r="K680" s="886" t="s">
        <v>616</v>
      </c>
      <c r="L680" s="886" t="s">
        <v>617</v>
      </c>
      <c r="M680" s="886" t="s">
        <v>618</v>
      </c>
      <c r="N680" s="886" t="s">
        <v>619</v>
      </c>
      <c r="O680" s="1126"/>
    </row>
    <row r="681" spans="1:15" ht="20.100000000000001" customHeight="1">
      <c r="A681" s="1120">
        <v>1982</v>
      </c>
      <c r="B681" s="886" t="s">
        <v>630</v>
      </c>
      <c r="C681" s="1175">
        <v>88.258064516129039</v>
      </c>
      <c r="D681" s="1175">
        <v>89.964285714285708</v>
      </c>
      <c r="E681" s="1175">
        <v>90.322580645161295</v>
      </c>
      <c r="F681" s="1175">
        <v>89.333333333333329</v>
      </c>
      <c r="G681" s="1175">
        <v>87.516129032258064</v>
      </c>
      <c r="H681" s="1175">
        <v>85.033333333333331</v>
      </c>
      <c r="I681" s="1175">
        <v>87.967741935483872</v>
      </c>
      <c r="J681" s="1175">
        <v>87.129032258064512</v>
      </c>
      <c r="K681" s="1175">
        <v>91.066666666666663</v>
      </c>
      <c r="L681" s="1175">
        <v>90.290322580645167</v>
      </c>
      <c r="M681" s="1175">
        <v>90.833333333333329</v>
      </c>
      <c r="N681" s="1175">
        <v>93.258064516129039</v>
      </c>
      <c r="O681" s="946"/>
    </row>
    <row r="682" spans="1:15" ht="20.100000000000001" customHeight="1">
      <c r="A682" s="1120"/>
      <c r="B682" s="886" t="s">
        <v>631</v>
      </c>
      <c r="C682" s="1175">
        <v>46.838709677419352</v>
      </c>
      <c r="D682" s="1175">
        <v>55.392857142857146</v>
      </c>
      <c r="E682" s="1175">
        <v>47.161290322580648</v>
      </c>
      <c r="F682" s="1175">
        <v>32.266666666666666</v>
      </c>
      <c r="G682" s="1175">
        <v>27.451612903225808</v>
      </c>
      <c r="H682" s="1175">
        <v>26.966666666666665</v>
      </c>
      <c r="I682" s="1175">
        <v>28.483870967741936</v>
      </c>
      <c r="J682" s="1175">
        <v>38.935483870967744</v>
      </c>
      <c r="K682" s="1175">
        <v>28.966666666666665</v>
      </c>
      <c r="L682" s="1175">
        <v>33.096774193548384</v>
      </c>
      <c r="M682" s="1175">
        <v>44.033333333333331</v>
      </c>
      <c r="N682" s="1175">
        <v>55.354838709677416</v>
      </c>
      <c r="O682" s="946"/>
    </row>
    <row r="683" spans="1:15" ht="20.100000000000001" customHeight="1">
      <c r="A683" s="1120">
        <v>1983</v>
      </c>
      <c r="B683" s="886" t="s">
        <v>630</v>
      </c>
      <c r="C683" s="1175">
        <v>92.451612903225808</v>
      </c>
      <c r="D683" s="1175">
        <v>94.25</v>
      </c>
      <c r="E683" s="1175">
        <v>90.354838709677423</v>
      </c>
      <c r="F683" s="1175">
        <v>88.5</v>
      </c>
      <c r="G683" s="1175">
        <v>75.225806451612897</v>
      </c>
      <c r="H683" s="1175">
        <v>88.266666666666666</v>
      </c>
      <c r="I683" s="1175">
        <v>90.161290322580641</v>
      </c>
      <c r="J683" s="1175">
        <v>76.483870967741936</v>
      </c>
      <c r="K683" s="1175">
        <v>90.5</v>
      </c>
      <c r="L683" s="1175">
        <v>84.354838709677423</v>
      </c>
      <c r="M683" s="1175">
        <v>91.3</v>
      </c>
      <c r="N683" s="1175">
        <v>85.161290322580641</v>
      </c>
      <c r="O683" s="946"/>
    </row>
    <row r="684" spans="1:15" ht="20.100000000000001" customHeight="1">
      <c r="A684" s="1120"/>
      <c r="B684" s="886" t="s">
        <v>631</v>
      </c>
      <c r="C684" s="1175">
        <v>51.516129032258064</v>
      </c>
      <c r="D684" s="1175">
        <v>51.75</v>
      </c>
      <c r="E684" s="1175">
        <v>45.193548387096776</v>
      </c>
      <c r="F684" s="1175">
        <v>35.633333333333333</v>
      </c>
      <c r="G684" s="1175">
        <v>25.870967741935484</v>
      </c>
      <c r="H684" s="1175">
        <v>33.4</v>
      </c>
      <c r="I684" s="1175">
        <v>30.677419354838708</v>
      </c>
      <c r="J684" s="1175">
        <v>35.258064516129032</v>
      </c>
      <c r="K684" s="1175">
        <v>37.4</v>
      </c>
      <c r="L684" s="1175">
        <v>35.87096774193548</v>
      </c>
      <c r="M684" s="1175">
        <v>41.43333333333333</v>
      </c>
      <c r="N684" s="1175">
        <v>44.451612903225808</v>
      </c>
      <c r="O684" s="946"/>
    </row>
    <row r="685" spans="1:15" ht="20.100000000000001" customHeight="1">
      <c r="A685" s="1120">
        <v>1984</v>
      </c>
      <c r="B685" s="886" t="s">
        <v>630</v>
      </c>
      <c r="C685" s="1175">
        <v>89.612903225806448</v>
      </c>
      <c r="D685" s="1175">
        <v>88.620689655172413</v>
      </c>
      <c r="E685" s="1175">
        <v>90.41935483870968</v>
      </c>
      <c r="F685" s="1175">
        <v>75.833333333333329</v>
      </c>
      <c r="G685" s="1175">
        <v>76.967741935483872</v>
      </c>
      <c r="H685" s="1175">
        <v>84.666666666666671</v>
      </c>
      <c r="I685" s="1175">
        <v>79.741935483870961</v>
      </c>
      <c r="J685" s="1175">
        <v>84.516129032258064</v>
      </c>
      <c r="K685" s="1175">
        <v>86.733333333333334</v>
      </c>
      <c r="L685" s="1175">
        <v>86.838709677419359</v>
      </c>
      <c r="M685" s="1175">
        <v>86.333333333333329</v>
      </c>
      <c r="N685" s="1175">
        <v>90.58064516129032</v>
      </c>
      <c r="O685" s="946"/>
    </row>
    <row r="686" spans="1:15" ht="20.100000000000001" customHeight="1">
      <c r="A686" s="1120"/>
      <c r="B686" s="886" t="s">
        <v>631</v>
      </c>
      <c r="C686" s="1175">
        <v>44.967741935483872</v>
      </c>
      <c r="D686" s="1175">
        <v>39.068965517241381</v>
      </c>
      <c r="E686" s="1175">
        <v>34.193548387096776</v>
      </c>
      <c r="F686" s="1175">
        <v>24.4</v>
      </c>
      <c r="G686" s="1175">
        <v>23.548387096774192</v>
      </c>
      <c r="H686" s="1175">
        <v>35.6</v>
      </c>
      <c r="I686" s="1175">
        <v>24.322580645161292</v>
      </c>
      <c r="J686" s="1175">
        <v>41.967741935483872</v>
      </c>
      <c r="K686" s="1175">
        <v>28.666666666666668</v>
      </c>
      <c r="L686" s="1175">
        <v>33.225806451612904</v>
      </c>
      <c r="M686" s="1175">
        <v>37.166666666666664</v>
      </c>
      <c r="N686" s="1175">
        <v>51.774193548387096</v>
      </c>
      <c r="O686" s="946"/>
    </row>
    <row r="687" spans="1:15" ht="20.100000000000001" customHeight="1">
      <c r="A687" s="1120">
        <v>1985</v>
      </c>
      <c r="B687" s="886" t="s">
        <v>630</v>
      </c>
      <c r="C687" s="1175">
        <v>93.58064516129032</v>
      </c>
      <c r="D687" s="1175">
        <v>88.392857142857139</v>
      </c>
      <c r="E687" s="1175">
        <v>83</v>
      </c>
      <c r="F687" s="1175">
        <v>84.1</v>
      </c>
      <c r="G687" s="1175">
        <v>84.41935483870968</v>
      </c>
      <c r="H687" s="1175">
        <v>84.266666666666666</v>
      </c>
      <c r="I687" s="1175">
        <v>81.903225806451616</v>
      </c>
      <c r="J687" s="1175">
        <v>82.064516129032256</v>
      </c>
      <c r="K687" s="1175">
        <v>92.7</v>
      </c>
      <c r="L687" s="1175">
        <v>88.967741935483872</v>
      </c>
      <c r="M687" s="1175">
        <v>90.666666666666671</v>
      </c>
      <c r="N687" s="1175">
        <v>85.483870967741936</v>
      </c>
      <c r="O687" s="946"/>
    </row>
    <row r="688" spans="1:15" ht="20.100000000000001" customHeight="1">
      <c r="A688" s="1120"/>
      <c r="B688" s="886" t="s">
        <v>631</v>
      </c>
      <c r="C688" s="1175">
        <v>52.322580645161288</v>
      </c>
      <c r="D688" s="1175">
        <v>44.071428571428569</v>
      </c>
      <c r="E688" s="1175">
        <v>38.258064516129032</v>
      </c>
      <c r="F688" s="1175">
        <v>33.966666666666669</v>
      </c>
      <c r="G688" s="1175">
        <v>31</v>
      </c>
      <c r="H688" s="1175">
        <v>30.3</v>
      </c>
      <c r="I688" s="1175">
        <v>33</v>
      </c>
      <c r="J688" s="1175">
        <v>25.258064516129032</v>
      </c>
      <c r="K688" s="1175">
        <v>28.033333333333335</v>
      </c>
      <c r="L688" s="1175">
        <v>39.645161290322584</v>
      </c>
      <c r="M688" s="1175">
        <v>46.8</v>
      </c>
      <c r="N688" s="1175">
        <v>44.838709677419352</v>
      </c>
      <c r="O688" s="946"/>
    </row>
    <row r="689" spans="1:15" ht="20.100000000000001" customHeight="1">
      <c r="A689" s="1120">
        <v>1986</v>
      </c>
      <c r="B689" s="886" t="s">
        <v>630</v>
      </c>
      <c r="C689" s="1175">
        <v>90.870967741935488</v>
      </c>
      <c r="D689" s="1175">
        <v>89.107142857142861</v>
      </c>
      <c r="E689" s="1175">
        <v>83.41935483870968</v>
      </c>
      <c r="F689" s="1175">
        <v>78.166666666666671</v>
      </c>
      <c r="G689" s="1175">
        <v>71.096774193548384</v>
      </c>
      <c r="H689" s="1175">
        <v>80.233333333333334</v>
      </c>
      <c r="I689" s="1175">
        <v>77.322580645161295</v>
      </c>
      <c r="J689" s="1175">
        <v>74.032258064516128</v>
      </c>
      <c r="K689" s="1175">
        <v>84.86666666666666</v>
      </c>
      <c r="L689" s="1175">
        <v>90.290322580645167</v>
      </c>
      <c r="M689" s="1175">
        <v>83.36666666666666</v>
      </c>
      <c r="N689" s="1175">
        <v>87.483870967741936</v>
      </c>
      <c r="O689" s="946"/>
    </row>
    <row r="690" spans="1:15" ht="20.100000000000001" customHeight="1">
      <c r="A690" s="1120"/>
      <c r="B690" s="886" t="s">
        <v>631</v>
      </c>
      <c r="C690" s="1175">
        <v>47.612903225806448</v>
      </c>
      <c r="D690" s="1175">
        <v>47.571428571428569</v>
      </c>
      <c r="E690" s="1175">
        <v>36.838709677419352</v>
      </c>
      <c r="F690" s="1175">
        <v>31.7</v>
      </c>
      <c r="G690" s="1175">
        <v>22.032258064516128</v>
      </c>
      <c r="H690" s="1175">
        <v>35.466666666666669</v>
      </c>
      <c r="I690" s="1175">
        <v>23.677419354838708</v>
      </c>
      <c r="J690" s="1175">
        <v>28.161290322580644</v>
      </c>
      <c r="K690" s="1175">
        <v>21.6</v>
      </c>
      <c r="L690" s="1175">
        <v>33.12903225806452</v>
      </c>
      <c r="M690" s="1175">
        <v>39.43333333333333</v>
      </c>
      <c r="N690" s="1175">
        <v>47.741935483870968</v>
      </c>
      <c r="O690" s="946"/>
    </row>
    <row r="691" spans="1:15" ht="20.100000000000001" customHeight="1">
      <c r="A691" s="1120">
        <v>1987</v>
      </c>
      <c r="B691" s="886" t="s">
        <v>630</v>
      </c>
      <c r="C691" s="1175">
        <v>90.741935483870961</v>
      </c>
      <c r="D691" s="1175">
        <v>89.464285714285708</v>
      </c>
      <c r="E691" s="1175">
        <v>84.806451612903231</v>
      </c>
      <c r="F691" s="1175">
        <v>79.933333333333337</v>
      </c>
      <c r="G691" s="1175">
        <v>76.774193548387103</v>
      </c>
      <c r="H691" s="1175">
        <v>85.166666666666671</v>
      </c>
      <c r="I691" s="1175">
        <v>81.161290322580641</v>
      </c>
      <c r="J691" s="1175">
        <v>72.193548387096769</v>
      </c>
      <c r="K691" s="1175">
        <v>88.9</v>
      </c>
      <c r="L691" s="1175">
        <v>84.096774193548384</v>
      </c>
      <c r="M691" s="1175">
        <v>90.13333333333334</v>
      </c>
      <c r="N691" s="1175">
        <v>88.387096774193552</v>
      </c>
      <c r="O691" s="946"/>
    </row>
    <row r="692" spans="1:15" ht="20.100000000000001" customHeight="1">
      <c r="A692" s="1120"/>
      <c r="B692" s="886" t="s">
        <v>631</v>
      </c>
      <c r="C692" s="1175">
        <v>43.935483870967744</v>
      </c>
      <c r="D692" s="1175">
        <v>38.357142857142854</v>
      </c>
      <c r="E692" s="1175">
        <v>35.935483870967744</v>
      </c>
      <c r="F692" s="1175">
        <v>27.733333333333334</v>
      </c>
      <c r="G692" s="1175">
        <v>20</v>
      </c>
      <c r="H692" s="1175">
        <v>26.633333333333333</v>
      </c>
      <c r="I692" s="1175">
        <v>23.06451612903226</v>
      </c>
      <c r="J692" s="1175">
        <v>31.967741935483872</v>
      </c>
      <c r="K692" s="1175">
        <v>28.3</v>
      </c>
      <c r="L692" s="1175">
        <v>29.387096774193548</v>
      </c>
      <c r="M692" s="1175">
        <v>40.766666666666666</v>
      </c>
      <c r="N692" s="1175">
        <v>43.483870967741936</v>
      </c>
      <c r="O692" s="946"/>
    </row>
    <row r="693" spans="1:15" ht="20.100000000000001" customHeight="1">
      <c r="A693" s="1120">
        <v>1988</v>
      </c>
      <c r="B693" s="886" t="s">
        <v>630</v>
      </c>
      <c r="C693" s="1175">
        <v>86.967741935483872</v>
      </c>
      <c r="D693" s="1175">
        <v>88.58620689655173</v>
      </c>
      <c r="E693" s="1175">
        <v>83.258064516129039</v>
      </c>
      <c r="F693" s="1175">
        <v>82.13333333333334</v>
      </c>
      <c r="G693" s="1175">
        <v>84.193548387096769</v>
      </c>
      <c r="H693" s="1175">
        <v>80.900000000000006</v>
      </c>
      <c r="I693" s="1175">
        <v>80.387096774193552</v>
      </c>
      <c r="J693" s="1175">
        <v>87</v>
      </c>
      <c r="K693" s="1175">
        <v>88.233333333333334</v>
      </c>
      <c r="L693" s="1175">
        <v>86.032258064516128</v>
      </c>
      <c r="M693" s="1175">
        <v>83.6</v>
      </c>
      <c r="N693" s="1175">
        <v>85.41935483870968</v>
      </c>
      <c r="O693" s="946"/>
    </row>
    <row r="694" spans="1:15" ht="20.100000000000001" customHeight="1">
      <c r="A694" s="1120"/>
      <c r="B694" s="886" t="s">
        <v>631</v>
      </c>
      <c r="C694" s="1175">
        <v>42.161290322580648</v>
      </c>
      <c r="D694" s="1175">
        <v>54.620689655172413</v>
      </c>
      <c r="E694" s="1175">
        <v>34</v>
      </c>
      <c r="F694" s="1175">
        <v>29.033333333333335</v>
      </c>
      <c r="G694" s="1175">
        <v>27.35483870967742</v>
      </c>
      <c r="H694" s="1175">
        <v>26.333333333333332</v>
      </c>
      <c r="I694" s="1175">
        <v>31.06451612903226</v>
      </c>
      <c r="J694" s="1175">
        <v>34.451612903225808</v>
      </c>
      <c r="K694" s="1175">
        <v>30.8</v>
      </c>
      <c r="L694" s="1175">
        <v>32.645161290322584</v>
      </c>
      <c r="M694" s="1175">
        <v>39.6</v>
      </c>
      <c r="N694" s="1175">
        <v>44.354838709677416</v>
      </c>
      <c r="O694" s="946"/>
    </row>
    <row r="695" spans="1:15" ht="20.100000000000001" customHeight="1">
      <c r="A695" s="1120">
        <v>1989</v>
      </c>
      <c r="B695" s="886" t="s">
        <v>630</v>
      </c>
      <c r="C695" s="1175">
        <v>84.870967741935488</v>
      </c>
      <c r="D695" s="1175">
        <v>84.607142857142861</v>
      </c>
      <c r="E695" s="1175">
        <v>86.096774193548384</v>
      </c>
      <c r="F695" s="1175">
        <v>83.7</v>
      </c>
      <c r="G695" s="1175">
        <v>79.967741935483872</v>
      </c>
      <c r="H695" s="1175">
        <v>84.7</v>
      </c>
      <c r="I695" s="1175">
        <v>77.645161290322577</v>
      </c>
      <c r="J695" s="1175">
        <v>83.741935483870961</v>
      </c>
      <c r="K695" s="1175">
        <v>80.599999999999994</v>
      </c>
      <c r="L695" s="1175">
        <v>86.903225806451616</v>
      </c>
      <c r="M695" s="1175">
        <v>86.433333333333337</v>
      </c>
      <c r="N695" s="1175">
        <v>88.096774193548384</v>
      </c>
      <c r="O695" s="946"/>
    </row>
    <row r="696" spans="1:15" ht="20.100000000000001" customHeight="1">
      <c r="A696" s="1120"/>
      <c r="B696" s="886" t="s">
        <v>631</v>
      </c>
      <c r="C696" s="1175">
        <v>45.451612903225808</v>
      </c>
      <c r="D696" s="1175">
        <v>41.678571428571431</v>
      </c>
      <c r="E696" s="1175">
        <v>33.096774193548384</v>
      </c>
      <c r="F696" s="1175">
        <v>34.766666666666666</v>
      </c>
      <c r="G696" s="1175">
        <v>24.806451612903224</v>
      </c>
      <c r="H696" s="1175">
        <v>30.7</v>
      </c>
      <c r="I696" s="1175">
        <v>23.64516129032258</v>
      </c>
      <c r="J696" s="1175">
        <v>25.903225806451612</v>
      </c>
      <c r="K696" s="1175">
        <v>25.066666666666666</v>
      </c>
      <c r="L696" s="1175">
        <v>29.93548387096774</v>
      </c>
      <c r="M696" s="1175">
        <v>37.333333333333336</v>
      </c>
      <c r="N696" s="1175">
        <v>45.193548387096776</v>
      </c>
      <c r="O696" s="946"/>
    </row>
    <row r="697" spans="1:15" ht="20.100000000000001" customHeight="1">
      <c r="A697" s="1120">
        <v>1990</v>
      </c>
      <c r="B697" s="886" t="s">
        <v>630</v>
      </c>
      <c r="C697" s="1175">
        <v>88.548387096774192</v>
      </c>
      <c r="D697" s="1175">
        <v>87.214285714285708</v>
      </c>
      <c r="E697" s="1175">
        <v>84.806451612903231</v>
      </c>
      <c r="F697" s="1175">
        <v>82.466666666666669</v>
      </c>
      <c r="G697" s="1175">
        <v>81.322580645161295</v>
      </c>
      <c r="H697" s="1175">
        <v>79.166666666666671</v>
      </c>
      <c r="I697" s="1175">
        <v>74.548387096774192</v>
      </c>
      <c r="J697" s="1175">
        <v>88.032258064516128</v>
      </c>
      <c r="K697" s="1175">
        <v>89.266666666666666</v>
      </c>
      <c r="L697" s="1175">
        <v>88.903225806451616</v>
      </c>
      <c r="M697" s="1175">
        <v>87.033333333333331</v>
      </c>
      <c r="N697" s="1175">
        <v>89.225806451612897</v>
      </c>
      <c r="O697" s="946"/>
    </row>
    <row r="698" spans="1:15" ht="20.100000000000001" customHeight="1">
      <c r="A698" s="1120"/>
      <c r="B698" s="886" t="s">
        <v>631</v>
      </c>
      <c r="C698" s="1175">
        <v>46.483870967741936</v>
      </c>
      <c r="D698" s="1175">
        <v>45.892857142857146</v>
      </c>
      <c r="E698" s="1175">
        <v>31.322580645161292</v>
      </c>
      <c r="F698" s="1175">
        <v>20.433333333333334</v>
      </c>
      <c r="G698" s="1175">
        <v>23.741935483870968</v>
      </c>
      <c r="H698" s="1175">
        <v>27</v>
      </c>
      <c r="I698" s="1175">
        <v>24.548387096774192</v>
      </c>
      <c r="J698" s="1175">
        <v>34.387096774193552</v>
      </c>
      <c r="K698" s="1175">
        <v>37.1</v>
      </c>
      <c r="L698" s="1175">
        <v>33.258064516129032</v>
      </c>
      <c r="M698" s="1175">
        <v>42.9</v>
      </c>
      <c r="N698" s="1175">
        <v>44.096774193548384</v>
      </c>
      <c r="O698" s="946"/>
    </row>
    <row r="699" spans="1:15" ht="20.100000000000001" customHeight="1">
      <c r="A699" s="1120">
        <v>1991</v>
      </c>
      <c r="B699" s="886" t="s">
        <v>630</v>
      </c>
      <c r="C699" s="1175">
        <v>87.806451612903231</v>
      </c>
      <c r="D699" s="1175">
        <v>87.357142857142861</v>
      </c>
      <c r="E699" s="1175">
        <v>91.064516129032256</v>
      </c>
      <c r="F699" s="1175">
        <v>81.466666666666669</v>
      </c>
      <c r="G699" s="1175">
        <v>77.903225806451616</v>
      </c>
      <c r="H699" s="1175">
        <v>79.86666666666666</v>
      </c>
      <c r="I699" s="1175">
        <v>88.032258064516128</v>
      </c>
      <c r="J699" s="1175">
        <v>85.838709677419359</v>
      </c>
      <c r="K699" s="1175">
        <v>83</v>
      </c>
      <c r="L699" s="1175">
        <v>91.258064516129039</v>
      </c>
      <c r="M699" s="1175">
        <v>85.666666666666671</v>
      </c>
      <c r="N699" s="1175">
        <v>83.645161290322577</v>
      </c>
      <c r="O699" s="946"/>
    </row>
    <row r="700" spans="1:15" ht="20.100000000000001" customHeight="1">
      <c r="A700" s="1120"/>
      <c r="B700" s="886" t="s">
        <v>631</v>
      </c>
      <c r="C700" s="1175">
        <v>42.58064516129032</v>
      </c>
      <c r="D700" s="1175">
        <v>41.821428571428569</v>
      </c>
      <c r="E700" s="1175">
        <v>44.935483870967744</v>
      </c>
      <c r="F700" s="1175">
        <v>30.766666666666666</v>
      </c>
      <c r="G700" s="1175">
        <v>28.741935483870968</v>
      </c>
      <c r="H700" s="1175">
        <v>27.4</v>
      </c>
      <c r="I700" s="1175">
        <v>40.645161290322584</v>
      </c>
      <c r="J700" s="1175">
        <v>34.483870967741936</v>
      </c>
      <c r="K700" s="1175">
        <v>28.366666666666667</v>
      </c>
      <c r="L700" s="1175">
        <v>39.548387096774192</v>
      </c>
      <c r="M700" s="1175">
        <v>37.366666666666667</v>
      </c>
      <c r="N700" s="1175">
        <v>43.58064516129032</v>
      </c>
      <c r="O700" s="946"/>
    </row>
    <row r="701" spans="1:15" ht="20.100000000000001" customHeight="1">
      <c r="A701" s="1120">
        <v>1992</v>
      </c>
      <c r="B701" s="886" t="s">
        <v>630</v>
      </c>
      <c r="C701" s="1175">
        <v>82</v>
      </c>
      <c r="D701" s="1175">
        <v>84.724137931034477</v>
      </c>
      <c r="E701" s="1175">
        <v>81.645161290322577</v>
      </c>
      <c r="F701" s="1175">
        <v>80.8</v>
      </c>
      <c r="G701" s="1175">
        <v>67.612903225806448</v>
      </c>
      <c r="H701" s="1175">
        <v>74.3</v>
      </c>
      <c r="I701" s="1175">
        <v>81.548387096774192</v>
      </c>
      <c r="J701" s="1175">
        <v>85.064516129032256</v>
      </c>
      <c r="K701" s="1175">
        <v>83.833333333333329</v>
      </c>
      <c r="L701" s="1175">
        <v>84.612903225806448</v>
      </c>
      <c r="M701" s="1175">
        <v>86.36666666666666</v>
      </c>
      <c r="N701" s="1175">
        <v>85.516129032258064</v>
      </c>
      <c r="O701" s="946"/>
    </row>
    <row r="702" spans="1:15" ht="20.100000000000001" customHeight="1">
      <c r="A702" s="1120"/>
      <c r="B702" s="886" t="s">
        <v>631</v>
      </c>
      <c r="C702" s="1175">
        <v>47.161290322580648</v>
      </c>
      <c r="D702" s="1175">
        <v>44.103448275862071</v>
      </c>
      <c r="E702" s="1175">
        <v>35.354838709677416</v>
      </c>
      <c r="F702" s="1175">
        <v>31.666666666666668</v>
      </c>
      <c r="G702" s="1175">
        <v>20.93548387096774</v>
      </c>
      <c r="H702" s="1175">
        <v>23.866666666666667</v>
      </c>
      <c r="I702" s="1175">
        <v>31.548387096774192</v>
      </c>
      <c r="J702" s="1175">
        <v>31.129032258064516</v>
      </c>
      <c r="K702" s="1175">
        <v>21.133333333333333</v>
      </c>
      <c r="L702" s="1175">
        <v>35.806451612903224</v>
      </c>
      <c r="M702" s="1175">
        <v>37.833333333333336</v>
      </c>
      <c r="N702" s="1175">
        <v>44.58064516129032</v>
      </c>
      <c r="O702" s="946"/>
    </row>
    <row r="703" spans="1:15" ht="20.100000000000001" customHeight="1">
      <c r="A703" s="1120">
        <v>1993</v>
      </c>
      <c r="B703" s="886" t="s">
        <v>630</v>
      </c>
      <c r="C703" s="1175">
        <v>87.225806451612897</v>
      </c>
      <c r="D703" s="1175">
        <v>89.392857142857139</v>
      </c>
      <c r="E703" s="1175">
        <v>78.483870967741936</v>
      </c>
      <c r="F703" s="1175">
        <v>79.966666666666669</v>
      </c>
      <c r="G703" s="1175">
        <v>78.774193548387103</v>
      </c>
      <c r="H703" s="1175">
        <v>80.766666666666666</v>
      </c>
      <c r="I703" s="1175">
        <v>82.677419354838705</v>
      </c>
      <c r="J703" s="1175">
        <v>81.096774193548384</v>
      </c>
      <c r="K703" s="1175">
        <v>89.63333333333334</v>
      </c>
      <c r="L703" s="1175">
        <v>85.903225806451616</v>
      </c>
      <c r="M703" s="1175">
        <v>87.36666666666666</v>
      </c>
      <c r="N703" s="1175">
        <v>93.096774193548384</v>
      </c>
      <c r="O703" s="946"/>
    </row>
    <row r="704" spans="1:15" ht="20.100000000000001" customHeight="1">
      <c r="A704" s="1120"/>
      <c r="B704" s="886" t="s">
        <v>631</v>
      </c>
      <c r="C704" s="1175">
        <v>46.806451612903224</v>
      </c>
      <c r="D704" s="1175">
        <v>46.642857142857146</v>
      </c>
      <c r="E704" s="1175">
        <v>31.64516129032258</v>
      </c>
      <c r="F704" s="1175">
        <v>27.533333333333335</v>
      </c>
      <c r="G704" s="1175">
        <v>26.70967741935484</v>
      </c>
      <c r="H704" s="1175">
        <v>24.7</v>
      </c>
      <c r="I704" s="1175">
        <v>27.258064516129032</v>
      </c>
      <c r="J704" s="1175">
        <v>26.161290322580644</v>
      </c>
      <c r="K704" s="1175">
        <v>29.633333333333333</v>
      </c>
      <c r="L704" s="1175">
        <v>27.903225806451612</v>
      </c>
      <c r="M704" s="1175">
        <v>41.033333333333331</v>
      </c>
      <c r="N704" s="1175">
        <v>50.612903225806448</v>
      </c>
      <c r="O704" s="946"/>
    </row>
    <row r="705" spans="1:15" ht="20.100000000000001" customHeight="1">
      <c r="A705" s="1120">
        <v>1994</v>
      </c>
      <c r="B705" s="886" t="s">
        <v>630</v>
      </c>
      <c r="C705" s="1175">
        <v>87.548387096774192</v>
      </c>
      <c r="D705" s="1175">
        <v>85.285714285714292</v>
      </c>
      <c r="E705" s="1175">
        <v>83.967741935483872</v>
      </c>
      <c r="F705" s="1175">
        <v>77.266666666666666</v>
      </c>
      <c r="G705" s="1175">
        <v>78.064516129032256</v>
      </c>
      <c r="H705" s="1175">
        <v>79.266666666666666</v>
      </c>
      <c r="I705" s="1175">
        <v>82.548387096774192</v>
      </c>
      <c r="J705" s="1175">
        <v>81</v>
      </c>
      <c r="K705" s="1175">
        <v>81.833333333333329</v>
      </c>
      <c r="L705" s="1175">
        <v>83.806451612903231</v>
      </c>
      <c r="M705" s="1175">
        <v>84</v>
      </c>
      <c r="N705" s="1175">
        <v>84.387096774193552</v>
      </c>
      <c r="O705" s="946"/>
    </row>
    <row r="706" spans="1:15" ht="20.100000000000001" customHeight="1">
      <c r="A706" s="1120"/>
      <c r="B706" s="886" t="s">
        <v>631</v>
      </c>
      <c r="C706" s="1175">
        <v>39.935483870967744</v>
      </c>
      <c r="D706" s="1175">
        <v>40.678571428571431</v>
      </c>
      <c r="E706" s="1175">
        <v>32.741935483870968</v>
      </c>
      <c r="F706" s="1175">
        <v>24.6</v>
      </c>
      <c r="G706" s="1175">
        <v>24.516129032258064</v>
      </c>
      <c r="H706" s="1175">
        <v>26.6</v>
      </c>
      <c r="I706" s="1175">
        <v>38.935483870967744</v>
      </c>
      <c r="J706" s="1175">
        <v>32.258064516129032</v>
      </c>
      <c r="K706" s="1175">
        <v>27.533333333333335</v>
      </c>
      <c r="L706" s="1175">
        <v>31.419354838709676</v>
      </c>
      <c r="M706" s="1175">
        <v>36.4</v>
      </c>
      <c r="N706" s="1175">
        <v>42.322580645161288</v>
      </c>
      <c r="O706" s="946"/>
    </row>
    <row r="707" spans="1:15" ht="20.100000000000001" customHeight="1">
      <c r="A707" s="1120">
        <v>1995</v>
      </c>
      <c r="B707" s="886" t="s">
        <v>630</v>
      </c>
      <c r="C707" s="1175">
        <v>90.354838709677423</v>
      </c>
      <c r="D707" s="1175">
        <v>84.821428571428569</v>
      </c>
      <c r="E707" s="1175">
        <v>88.612903225806448</v>
      </c>
      <c r="F707" s="1175">
        <v>77.900000000000006</v>
      </c>
      <c r="G707" s="1175">
        <v>77.870967741935488</v>
      </c>
      <c r="H707" s="1175">
        <v>84.166666666666671</v>
      </c>
      <c r="I707" s="1175">
        <v>82.612903225806448</v>
      </c>
      <c r="J707" s="1175">
        <v>77.903225806451616</v>
      </c>
      <c r="K707" s="1175">
        <v>81.333333333333329</v>
      </c>
      <c r="L707" s="1175">
        <v>86.354838709677423</v>
      </c>
      <c r="M707" s="1175">
        <v>85.13333333333334</v>
      </c>
      <c r="N707" s="1175">
        <v>88.193548387096769</v>
      </c>
      <c r="O707" s="946"/>
    </row>
    <row r="708" spans="1:15" ht="20.100000000000001" customHeight="1">
      <c r="A708" s="1120"/>
      <c r="B708" s="886" t="s">
        <v>631</v>
      </c>
      <c r="C708" s="1175">
        <v>48.387096774193552</v>
      </c>
      <c r="D708" s="1175">
        <v>40.071428571428569</v>
      </c>
      <c r="E708" s="1175">
        <v>42.58064516129032</v>
      </c>
      <c r="F708" s="1175">
        <v>26.8</v>
      </c>
      <c r="G708" s="1175">
        <v>23.032258064516128</v>
      </c>
      <c r="H708" s="1175">
        <v>27.133333333333333</v>
      </c>
      <c r="I708" s="1175">
        <v>39.096774193548384</v>
      </c>
      <c r="J708" s="1175">
        <v>26.64516129032258</v>
      </c>
      <c r="K708" s="1175">
        <v>29.433333333333334</v>
      </c>
      <c r="L708" s="1175">
        <v>32.193548387096776</v>
      </c>
      <c r="M708" s="1175">
        <v>42.1</v>
      </c>
      <c r="N708" s="1175">
        <v>55.612903225806448</v>
      </c>
      <c r="O708" s="946"/>
    </row>
    <row r="709" spans="1:15" ht="20.100000000000001" customHeight="1">
      <c r="A709" s="1120">
        <v>1996</v>
      </c>
      <c r="B709" s="886" t="s">
        <v>630</v>
      </c>
      <c r="C709" s="1175">
        <v>89.935483870967744</v>
      </c>
      <c r="D709" s="1175">
        <v>88.34482758620689</v>
      </c>
      <c r="E709" s="1175">
        <v>87.709677419354833</v>
      </c>
      <c r="F709" s="1175">
        <v>83.63333333333334</v>
      </c>
      <c r="G709" s="1175">
        <v>76.258064516129039</v>
      </c>
      <c r="H709" s="1175">
        <v>77.900000000000006</v>
      </c>
      <c r="I709" s="1175">
        <v>70.483870967741936</v>
      </c>
      <c r="J709" s="1175">
        <v>74.774193548387103</v>
      </c>
      <c r="K709" s="1175">
        <v>86.233333333333334</v>
      </c>
      <c r="L709" s="1175">
        <v>83.387096774193552</v>
      </c>
      <c r="M709" s="1175">
        <v>84.733333333333334</v>
      </c>
      <c r="N709" s="1175">
        <v>89.870967741935488</v>
      </c>
      <c r="O709" s="946"/>
    </row>
    <row r="710" spans="1:15" ht="20.100000000000001" customHeight="1">
      <c r="A710" s="1120"/>
      <c r="B710" s="886" t="s">
        <v>631</v>
      </c>
      <c r="C710" s="1175">
        <v>50</v>
      </c>
      <c r="D710" s="1175">
        <v>42.758620689655174</v>
      </c>
      <c r="E710" s="1175">
        <v>43.935483870967744</v>
      </c>
      <c r="F710" s="1175">
        <v>29.233333333333334</v>
      </c>
      <c r="G710" s="1175">
        <v>19.096774193548388</v>
      </c>
      <c r="H710" s="1175">
        <v>26</v>
      </c>
      <c r="I710" s="1175">
        <v>19.838709677419356</v>
      </c>
      <c r="J710" s="1175">
        <v>21.806451612903224</v>
      </c>
      <c r="K710" s="1175">
        <v>34.733333333333334</v>
      </c>
      <c r="L710" s="1175">
        <v>31.096774193548388</v>
      </c>
      <c r="M710" s="1175">
        <v>41.8</v>
      </c>
      <c r="N710" s="1175">
        <v>43.354838709677416</v>
      </c>
      <c r="O710" s="946"/>
    </row>
    <row r="711" spans="1:15" ht="20.100000000000001" customHeight="1">
      <c r="A711" s="1120">
        <v>1997</v>
      </c>
      <c r="B711" s="886" t="s">
        <v>630</v>
      </c>
      <c r="C711" s="1175">
        <v>90.064516129032256</v>
      </c>
      <c r="D711" s="1175">
        <v>84.714285714285708</v>
      </c>
      <c r="E711" s="1175">
        <v>86.451612903225808</v>
      </c>
      <c r="F711" s="1175">
        <v>83.666666666666671</v>
      </c>
      <c r="G711" s="1175">
        <v>80.903225806451616</v>
      </c>
      <c r="H711" s="1175">
        <v>80.3</v>
      </c>
      <c r="I711" s="1175">
        <v>81.387096774193552</v>
      </c>
      <c r="J711" s="1175">
        <v>85.774193548387103</v>
      </c>
      <c r="K711" s="1175">
        <v>89.13333333333334</v>
      </c>
      <c r="L711" s="1175">
        <v>84.129032258064512</v>
      </c>
      <c r="M711" s="1175">
        <v>85.8</v>
      </c>
      <c r="N711" s="1175">
        <v>87.032258064516128</v>
      </c>
      <c r="O711" s="946"/>
    </row>
    <row r="712" spans="1:15" ht="20.100000000000001" customHeight="1">
      <c r="A712" s="1120"/>
      <c r="B712" s="886" t="s">
        <v>631</v>
      </c>
      <c r="C712" s="1175">
        <v>46.741935483870968</v>
      </c>
      <c r="D712" s="1175">
        <v>45.678571428571431</v>
      </c>
      <c r="E712" s="1175">
        <v>40.161290322580648</v>
      </c>
      <c r="F712" s="1175">
        <v>33.233333333333334</v>
      </c>
      <c r="G712" s="1175">
        <v>21.967741935483872</v>
      </c>
      <c r="H712" s="1175">
        <v>26.8</v>
      </c>
      <c r="I712" s="1175">
        <v>34.70967741935484</v>
      </c>
      <c r="J712" s="1175">
        <v>38.58064516129032</v>
      </c>
      <c r="K712" s="1175">
        <v>27.9</v>
      </c>
      <c r="L712" s="1175">
        <v>30.032258064516128</v>
      </c>
      <c r="M712" s="1175">
        <v>44.3</v>
      </c>
      <c r="N712" s="1175">
        <v>47.612903225806448</v>
      </c>
      <c r="O712" s="946"/>
    </row>
    <row r="713" spans="1:15" ht="20.100000000000001" customHeight="1">
      <c r="A713" s="1120">
        <v>1998</v>
      </c>
      <c r="B713" s="886" t="s">
        <v>630</v>
      </c>
      <c r="C713" s="1175">
        <v>89.354838709677423</v>
      </c>
      <c r="D713" s="1175">
        <v>86.75</v>
      </c>
      <c r="E713" s="1175">
        <v>82.838709677419359</v>
      </c>
      <c r="F713" s="1175">
        <v>76.733333333333334</v>
      </c>
      <c r="G713" s="1175">
        <v>78.258064516129039</v>
      </c>
      <c r="H713" s="1175">
        <v>82.8</v>
      </c>
      <c r="I713" s="1175">
        <v>71.387096774193552</v>
      </c>
      <c r="J713" s="1175">
        <v>70.870967741935488</v>
      </c>
      <c r="K713" s="1175">
        <v>86.433333333333337</v>
      </c>
      <c r="L713" s="1175">
        <v>82.354838709677423</v>
      </c>
      <c r="M713" s="1175">
        <v>89.433333333333337</v>
      </c>
      <c r="N713" s="1175">
        <v>95.645161290322577</v>
      </c>
      <c r="O713" s="946"/>
    </row>
    <row r="714" spans="1:15" ht="20.100000000000001" customHeight="1">
      <c r="A714" s="1120"/>
      <c r="B714" s="886" t="s">
        <v>631</v>
      </c>
      <c r="C714" s="1175">
        <v>53.806451612903224</v>
      </c>
      <c r="D714" s="1175">
        <v>39.714285714285715</v>
      </c>
      <c r="E714" s="1175">
        <v>34.354838709677416</v>
      </c>
      <c r="F714" s="1175">
        <v>28.7</v>
      </c>
      <c r="G714" s="1175">
        <v>20.161290322580644</v>
      </c>
      <c r="H714" s="1175">
        <v>21.033333333333335</v>
      </c>
      <c r="I714" s="1175">
        <v>26.225806451612904</v>
      </c>
      <c r="J714" s="1175">
        <v>21.548387096774192</v>
      </c>
      <c r="K714" s="1175">
        <v>24.266666666666666</v>
      </c>
      <c r="L714" s="1175">
        <v>29.483870967741936</v>
      </c>
      <c r="M714" s="1175">
        <v>38.866666666666667</v>
      </c>
      <c r="N714" s="1175">
        <v>49.096774193548384</v>
      </c>
      <c r="O714" s="946"/>
    </row>
    <row r="715" spans="1:15" ht="20.100000000000001" customHeight="1">
      <c r="A715" s="1120">
        <v>1999</v>
      </c>
      <c r="B715" s="886" t="s">
        <v>630</v>
      </c>
      <c r="C715" s="1175">
        <v>84.709677419354833</v>
      </c>
      <c r="D715" s="1175">
        <v>86.178571428571431</v>
      </c>
      <c r="E715" s="1175">
        <v>84.354838709677423</v>
      </c>
      <c r="F715" s="1175">
        <v>75.966666666666669</v>
      </c>
      <c r="G715" s="1175">
        <v>82.41935483870968</v>
      </c>
      <c r="H715" s="1175">
        <v>79.666666666666671</v>
      </c>
      <c r="I715" s="1175">
        <v>79.354838709677423</v>
      </c>
      <c r="J715" s="1175">
        <v>65.258064516129039</v>
      </c>
      <c r="K715" s="1175">
        <v>79.2</v>
      </c>
      <c r="L715" s="1175">
        <v>88.709677419354833</v>
      </c>
      <c r="M715" s="1175">
        <v>83.566666666666663</v>
      </c>
      <c r="N715" s="1175">
        <v>84.774193548387103</v>
      </c>
      <c r="O715" s="946"/>
    </row>
    <row r="716" spans="1:15" ht="20.100000000000001" customHeight="1">
      <c r="A716" s="1120"/>
      <c r="B716" s="886" t="s">
        <v>631</v>
      </c>
      <c r="C716" s="1175">
        <v>41.70967741935484</v>
      </c>
      <c r="D716" s="1175">
        <v>38.571428571428569</v>
      </c>
      <c r="E716" s="1175">
        <v>29.967741935483872</v>
      </c>
      <c r="F716" s="1175">
        <v>21.1</v>
      </c>
      <c r="G716" s="1175">
        <v>24.096774193548388</v>
      </c>
      <c r="H716" s="1175">
        <v>17.2</v>
      </c>
      <c r="I716" s="1175">
        <v>25.838709677419356</v>
      </c>
      <c r="J716" s="1175">
        <v>15.838709677419354</v>
      </c>
      <c r="K716" s="1175">
        <v>26.9</v>
      </c>
      <c r="L716" s="1175">
        <v>29.225806451612904</v>
      </c>
      <c r="M716" s="1175">
        <v>37.43333333333333</v>
      </c>
      <c r="N716" s="1175">
        <v>41.161290322580648</v>
      </c>
      <c r="O716" s="946"/>
    </row>
    <row r="717" spans="1:15" ht="20.100000000000001" customHeight="1">
      <c r="A717" s="1120">
        <v>2000</v>
      </c>
      <c r="B717" s="886" t="s">
        <v>630</v>
      </c>
      <c r="C717" s="1175">
        <v>87.322580645161295</v>
      </c>
      <c r="D717" s="1175">
        <v>86.896551724137936</v>
      </c>
      <c r="E717" s="1175">
        <v>82.967741935483872</v>
      </c>
      <c r="F717" s="1175">
        <v>77.766666666666666</v>
      </c>
      <c r="G717" s="1175">
        <v>76.032258064516128</v>
      </c>
      <c r="H717" s="1175">
        <v>85.033333333333331</v>
      </c>
      <c r="I717" s="1175">
        <v>73.483870967741936</v>
      </c>
      <c r="J717" s="1175">
        <v>67.677419354838705</v>
      </c>
      <c r="K717" s="1175">
        <v>79.166666666666671</v>
      </c>
      <c r="L717" s="1175">
        <v>83.967741935483872</v>
      </c>
      <c r="M717" s="1175">
        <v>78.533333333333331</v>
      </c>
      <c r="N717" s="1175">
        <v>87.548387096774192</v>
      </c>
      <c r="O717" s="946"/>
    </row>
    <row r="718" spans="1:15" ht="20.100000000000001" customHeight="1">
      <c r="A718" s="1120"/>
      <c r="B718" s="886" t="s">
        <v>631</v>
      </c>
      <c r="C718" s="1175">
        <v>42.677419354838712</v>
      </c>
      <c r="D718" s="1175">
        <v>39.310344827586206</v>
      </c>
      <c r="E718" s="1175">
        <v>29.29032258064516</v>
      </c>
      <c r="F718" s="1175">
        <v>19.566666666666666</v>
      </c>
      <c r="G718" s="1175">
        <v>26.096774193548388</v>
      </c>
      <c r="H718" s="1175">
        <v>21.466666666666665</v>
      </c>
      <c r="I718" s="1175">
        <v>16.322580645161292</v>
      </c>
      <c r="J718" s="1175">
        <v>16.322580645161292</v>
      </c>
      <c r="K718" s="1175">
        <v>27.3</v>
      </c>
      <c r="L718" s="1175">
        <v>27.70967741935484</v>
      </c>
      <c r="M718" s="1175">
        <v>36.966666666666669</v>
      </c>
      <c r="N718" s="1175">
        <v>40.87096774193548</v>
      </c>
      <c r="O718" s="946"/>
    </row>
    <row r="719" spans="1:15" ht="20.100000000000001" customHeight="1">
      <c r="A719" s="1120">
        <v>2001</v>
      </c>
      <c r="B719" s="886" t="s">
        <v>630</v>
      </c>
      <c r="C719" s="1175">
        <v>84.387096774193552</v>
      </c>
      <c r="D719" s="1175">
        <v>86.75</v>
      </c>
      <c r="E719" s="1175">
        <v>86.032258064516128</v>
      </c>
      <c r="F719" s="1175">
        <v>82.533333333333331</v>
      </c>
      <c r="G719" s="1175">
        <v>68</v>
      </c>
      <c r="H719" s="1175">
        <v>78.900000000000006</v>
      </c>
      <c r="I719" s="1175">
        <v>71.741935483870961</v>
      </c>
      <c r="J719" s="1175">
        <v>75.806451612903231</v>
      </c>
      <c r="K719" s="1175">
        <v>86.833333333333329</v>
      </c>
      <c r="L719" s="1175">
        <v>84.096774193548384</v>
      </c>
      <c r="M719" s="1175">
        <v>84.13333333333334</v>
      </c>
      <c r="N719" s="1175">
        <v>89.774193548387103</v>
      </c>
      <c r="O719" s="946"/>
    </row>
    <row r="720" spans="1:15" ht="20.100000000000001" customHeight="1">
      <c r="A720" s="1120"/>
      <c r="B720" s="886" t="s">
        <v>631</v>
      </c>
      <c r="C720" s="1175">
        <v>40.612903225806448</v>
      </c>
      <c r="D720" s="1175">
        <v>36.892857142857146</v>
      </c>
      <c r="E720" s="1175">
        <v>30.322580645161292</v>
      </c>
      <c r="F720" s="1175">
        <v>20.766666666666666</v>
      </c>
      <c r="G720" s="1175">
        <v>17.387096774193548</v>
      </c>
      <c r="H720" s="1175">
        <v>21</v>
      </c>
      <c r="I720" s="1175">
        <v>23.161290322580644</v>
      </c>
      <c r="J720" s="1175">
        <v>16.548387096774192</v>
      </c>
      <c r="K720" s="1175">
        <v>24.933333333333334</v>
      </c>
      <c r="L720" s="1175">
        <v>30.161290322580644</v>
      </c>
      <c r="M720" s="1175">
        <v>38.299999999999997</v>
      </c>
      <c r="N720" s="1175">
        <v>41.548387096774192</v>
      </c>
      <c r="O720" s="946"/>
    </row>
    <row r="721" spans="1:15" ht="20.100000000000001" customHeight="1">
      <c r="A721" s="1120">
        <v>2002</v>
      </c>
      <c r="B721" s="886" t="s">
        <v>630</v>
      </c>
      <c r="C721" s="1175">
        <v>79.806451612903231</v>
      </c>
      <c r="D721" s="1175">
        <v>82.214285714285708</v>
      </c>
      <c r="E721" s="1175">
        <v>84.354838709677423</v>
      </c>
      <c r="F721" s="1175">
        <v>80.599999999999994</v>
      </c>
      <c r="G721" s="1175">
        <v>76.903225806451616</v>
      </c>
      <c r="H721" s="1175">
        <v>81.3</v>
      </c>
      <c r="I721" s="1175">
        <v>83.41935483870968</v>
      </c>
      <c r="J721" s="1175">
        <v>83.870967741935488</v>
      </c>
      <c r="K721" s="1175">
        <v>87.266666666666666</v>
      </c>
      <c r="L721" s="1175">
        <v>88.838709677419359</v>
      </c>
      <c r="M721" s="1175">
        <v>84.36666666666666</v>
      </c>
      <c r="N721" s="1175">
        <v>81.516129032258064</v>
      </c>
      <c r="O721" s="946"/>
    </row>
    <row r="722" spans="1:15" ht="20.100000000000001" customHeight="1">
      <c r="A722" s="1120"/>
      <c r="B722" s="886" t="s">
        <v>631</v>
      </c>
      <c r="C722" s="1175">
        <v>36.29032258064516</v>
      </c>
      <c r="D722" s="1175">
        <v>35.178571428571431</v>
      </c>
      <c r="E722" s="1175">
        <v>33.193548387096776</v>
      </c>
      <c r="F722" s="1175">
        <v>24.066666666666666</v>
      </c>
      <c r="G722" s="1175">
        <v>18.93548387096774</v>
      </c>
      <c r="H722" s="1175">
        <v>21.533333333333335</v>
      </c>
      <c r="I722" s="1175">
        <v>22.870967741935484</v>
      </c>
      <c r="J722" s="1175">
        <v>30.741935483870968</v>
      </c>
      <c r="K722" s="1175">
        <v>27.433333333333334</v>
      </c>
      <c r="L722" s="1175">
        <v>27.322580645161292</v>
      </c>
      <c r="M722" s="1175">
        <v>36.966666666666669</v>
      </c>
      <c r="N722" s="1175">
        <v>38.903225806451616</v>
      </c>
      <c r="O722" s="946"/>
    </row>
    <row r="723" spans="1:15" ht="20.100000000000001" customHeight="1">
      <c r="A723" s="1120">
        <v>2003</v>
      </c>
      <c r="B723" s="886" t="s">
        <v>630</v>
      </c>
      <c r="C723" s="1175">
        <v>86.645161290322577</v>
      </c>
      <c r="D723" s="1175">
        <v>80.607142857142861</v>
      </c>
      <c r="E723" s="1175">
        <v>77.096774193548384</v>
      </c>
      <c r="F723" s="1175">
        <v>75.8</v>
      </c>
      <c r="G723" s="1175">
        <v>75.258064516129039</v>
      </c>
      <c r="H723" s="1175">
        <v>86.733333333333334</v>
      </c>
      <c r="I723" s="1175">
        <v>81.741935483870961</v>
      </c>
      <c r="J723" s="1175">
        <v>79.451612903225808</v>
      </c>
      <c r="K723" s="1175">
        <v>88.2</v>
      </c>
      <c r="L723" s="1175">
        <v>85.935483870967744</v>
      </c>
      <c r="M723" s="1175">
        <v>82.4</v>
      </c>
      <c r="N723" s="1175">
        <v>87</v>
      </c>
      <c r="O723" s="946"/>
    </row>
    <row r="724" spans="1:15" ht="20.100000000000001" customHeight="1">
      <c r="A724" s="1120"/>
      <c r="B724" s="886" t="s">
        <v>631</v>
      </c>
      <c r="C724" s="1175">
        <v>43.451612903225808</v>
      </c>
      <c r="D724" s="1175">
        <v>33.357142857142854</v>
      </c>
      <c r="E724" s="1175">
        <v>26.06451612903226</v>
      </c>
      <c r="F724" s="1175">
        <v>24.1</v>
      </c>
      <c r="G724" s="1175">
        <v>19.419354838709676</v>
      </c>
      <c r="H724" s="1175">
        <v>23.8</v>
      </c>
      <c r="I724" s="1175">
        <v>30.93548387096774</v>
      </c>
      <c r="J724" s="1175">
        <v>20.870967741935484</v>
      </c>
      <c r="K724" s="1175">
        <v>27.9</v>
      </c>
      <c r="L724" s="1175">
        <v>29.70967741935484</v>
      </c>
      <c r="M724" s="1175">
        <v>44.533333333333331</v>
      </c>
      <c r="N724" s="1175">
        <v>47.354838709677416</v>
      </c>
      <c r="O724" s="946"/>
    </row>
    <row r="725" spans="1:15" ht="20.100000000000001" customHeight="1">
      <c r="A725" s="1120">
        <v>2004</v>
      </c>
      <c r="B725" s="886" t="s">
        <v>630</v>
      </c>
      <c r="C725" s="1175">
        <v>80.516129032258064</v>
      </c>
      <c r="D725" s="1175">
        <v>89.724137931034477</v>
      </c>
      <c r="E725" s="1175">
        <v>88.258064516129039</v>
      </c>
      <c r="F725" s="1175">
        <v>77.733333333333334</v>
      </c>
      <c r="G725" s="1175">
        <v>76.709677419354833</v>
      </c>
      <c r="H725" s="1175">
        <v>76.266666666666666</v>
      </c>
      <c r="I725" s="1175">
        <v>80.645161290322577</v>
      </c>
      <c r="J725" s="1175">
        <v>78.838709677419359</v>
      </c>
      <c r="K725" s="1175">
        <v>79.599999999999994</v>
      </c>
      <c r="L725" s="1175">
        <v>90.225806451612897</v>
      </c>
      <c r="M725" s="1175">
        <v>84.833333333333329</v>
      </c>
      <c r="N725" s="1175">
        <v>85.032258064516128</v>
      </c>
      <c r="O725" s="946"/>
    </row>
    <row r="726" spans="1:15" ht="20.100000000000001" customHeight="1">
      <c r="A726" s="1120"/>
      <c r="B726" s="886" t="s">
        <v>631</v>
      </c>
      <c r="C726" s="1175">
        <v>40.032258064516128</v>
      </c>
      <c r="D726" s="1175">
        <v>39.551724137931032</v>
      </c>
      <c r="E726" s="1175">
        <v>29.580645161290324</v>
      </c>
      <c r="F726" s="1175">
        <v>29.333333333333332</v>
      </c>
      <c r="G726" s="1175">
        <v>21.06451612903226</v>
      </c>
      <c r="H726" s="1175">
        <v>20.066666666666666</v>
      </c>
      <c r="I726" s="1175">
        <v>19.838709677419356</v>
      </c>
      <c r="J726" s="1175">
        <v>29.64516129032258</v>
      </c>
      <c r="K726" s="1175">
        <v>25.6</v>
      </c>
      <c r="L726" s="1175">
        <v>32.774193548387096</v>
      </c>
      <c r="M726" s="1175">
        <v>34.9</v>
      </c>
      <c r="N726" s="1175">
        <v>47.29032258064516</v>
      </c>
      <c r="O726" s="946"/>
    </row>
    <row r="727" spans="1:15" ht="20.100000000000001" customHeight="1">
      <c r="A727" s="1120">
        <v>2005</v>
      </c>
      <c r="B727" s="886" t="s">
        <v>630</v>
      </c>
      <c r="C727" s="1175">
        <v>89.903225806451616</v>
      </c>
      <c r="D727" s="1175">
        <v>85.178571428571431</v>
      </c>
      <c r="E727" s="1175">
        <v>79.41935483870968</v>
      </c>
      <c r="F727" s="1175">
        <v>74.333333333333329</v>
      </c>
      <c r="G727" s="1175">
        <v>69.967741935483872</v>
      </c>
      <c r="H727" s="1175">
        <v>85.2</v>
      </c>
      <c r="I727" s="1175">
        <v>74.645161290322577</v>
      </c>
      <c r="J727" s="1175">
        <v>74.193548387096769</v>
      </c>
      <c r="K727" s="1175">
        <v>83.9</v>
      </c>
      <c r="L727" s="1175">
        <v>82.548387096774192</v>
      </c>
      <c r="M727" s="1175">
        <v>81.63333333333334</v>
      </c>
      <c r="N727" s="1175">
        <v>88.064516129032256</v>
      </c>
      <c r="O727" s="946"/>
    </row>
    <row r="728" spans="1:15" ht="20.100000000000001" customHeight="1">
      <c r="A728" s="1120"/>
      <c r="B728" s="886" t="s">
        <v>631</v>
      </c>
      <c r="C728" s="1175">
        <v>46.354838709677416</v>
      </c>
      <c r="D728" s="1175">
        <v>39.321428571428569</v>
      </c>
      <c r="E728" s="1175">
        <v>34.451612903225808</v>
      </c>
      <c r="F728" s="1175">
        <v>21.966666666666665</v>
      </c>
      <c r="G728" s="1175">
        <v>19.677419354838708</v>
      </c>
      <c r="H728" s="1175">
        <v>28.533333333333335</v>
      </c>
      <c r="I728" s="1175">
        <v>28.93548387096774</v>
      </c>
      <c r="J728" s="1175">
        <v>22.612903225806452</v>
      </c>
      <c r="K728" s="1175">
        <v>28.733333333333334</v>
      </c>
      <c r="L728" s="1175">
        <v>23.806451612903224</v>
      </c>
      <c r="M728" s="1175">
        <v>35.666666666666664</v>
      </c>
      <c r="N728" s="1175">
        <v>44.322580645161288</v>
      </c>
      <c r="O728" s="946"/>
    </row>
    <row r="729" spans="1:15" ht="20.100000000000001" customHeight="1">
      <c r="A729" s="1120">
        <v>2006</v>
      </c>
      <c r="B729" s="886" t="s">
        <v>630</v>
      </c>
      <c r="C729" s="1175">
        <v>74.290322580645167</v>
      </c>
      <c r="D729" s="1175">
        <v>79.392857142857139</v>
      </c>
      <c r="E729" s="1175">
        <v>83.161290322580641</v>
      </c>
      <c r="F729" s="1175">
        <v>72.63333333333334</v>
      </c>
      <c r="G729" s="1175">
        <v>77.193548387096769</v>
      </c>
      <c r="H729" s="1175">
        <v>73.933333333333337</v>
      </c>
      <c r="I729" s="1175">
        <v>76.387096774193552</v>
      </c>
      <c r="J729" s="1175">
        <v>65.612903225806448</v>
      </c>
      <c r="K729" s="1175">
        <v>78.8</v>
      </c>
      <c r="L729" s="1175">
        <v>82.838709677419359</v>
      </c>
      <c r="M729" s="1175">
        <v>84.3</v>
      </c>
      <c r="N729" s="1175">
        <v>88.387096774193552</v>
      </c>
      <c r="O729" s="946"/>
    </row>
    <row r="730" spans="1:15" ht="20.100000000000001" customHeight="1">
      <c r="A730" s="1120"/>
      <c r="B730" s="886" t="s">
        <v>631</v>
      </c>
      <c r="C730" s="1175">
        <v>35.806451612903224</v>
      </c>
      <c r="D730" s="1175">
        <v>38.285714285714285</v>
      </c>
      <c r="E730" s="1175">
        <v>25.93548387096774</v>
      </c>
      <c r="F730" s="1175">
        <v>22.466666666666665</v>
      </c>
      <c r="G730" s="1175">
        <v>21.096774193548388</v>
      </c>
      <c r="H730" s="1175">
        <v>18.033333333333335</v>
      </c>
      <c r="I730" s="1175">
        <v>24.741935483870968</v>
      </c>
      <c r="J730" s="1175">
        <v>18.258064516129032</v>
      </c>
      <c r="K730" s="1175">
        <v>23.5</v>
      </c>
      <c r="L730" s="1175">
        <v>27.612903225806452</v>
      </c>
      <c r="M730" s="1175">
        <v>39.200000000000003</v>
      </c>
      <c r="N730" s="1175">
        <v>51.516129032258064</v>
      </c>
      <c r="O730" s="946"/>
    </row>
    <row r="731" spans="1:15" ht="20.100000000000001" customHeight="1">
      <c r="A731" s="1120">
        <v>2007</v>
      </c>
      <c r="B731" s="886" t="s">
        <v>630</v>
      </c>
      <c r="C731" s="1175">
        <v>88.870967741935488</v>
      </c>
      <c r="D731" s="1175">
        <v>90.107142857142861</v>
      </c>
      <c r="E731" s="1175">
        <v>75.451612903225808</v>
      </c>
      <c r="F731" s="1175">
        <v>71.166666666666671</v>
      </c>
      <c r="G731" s="1175">
        <v>76.677419354838705</v>
      </c>
      <c r="H731" s="1175">
        <v>77.099999999999994</v>
      </c>
      <c r="I731" s="1175">
        <v>72.935483870967744</v>
      </c>
      <c r="J731" s="1175">
        <v>78.838709677419359</v>
      </c>
      <c r="K731" s="1175">
        <v>85.333333333333329</v>
      </c>
      <c r="L731" s="1175">
        <v>81.612903225806448</v>
      </c>
      <c r="M731" s="1175">
        <v>87.466666666666669</v>
      </c>
      <c r="N731" s="1175">
        <v>83.548387096774192</v>
      </c>
      <c r="O731" s="946"/>
    </row>
    <row r="732" spans="1:15" ht="20.100000000000001" customHeight="1">
      <c r="A732" s="1120"/>
      <c r="B732" s="886" t="s">
        <v>631</v>
      </c>
      <c r="C732" s="1175">
        <v>44.12903225806452</v>
      </c>
      <c r="D732" s="1175">
        <v>40.75</v>
      </c>
      <c r="E732" s="1175">
        <v>28.516129032258064</v>
      </c>
      <c r="F732" s="1175">
        <v>17.066666666666666</v>
      </c>
      <c r="G732" s="1175">
        <v>17.225806451612904</v>
      </c>
      <c r="H732" s="1175">
        <v>25.833333333333332</v>
      </c>
      <c r="I732" s="1175">
        <v>25.35483870967742</v>
      </c>
      <c r="J732" s="1175">
        <v>21.903225806451612</v>
      </c>
      <c r="K732" s="1175">
        <v>19.066666666666666</v>
      </c>
      <c r="L732" s="1175">
        <v>24.096774193548388</v>
      </c>
      <c r="M732" s="1175">
        <v>41.733333333333334</v>
      </c>
      <c r="N732" s="1175">
        <v>41.354838709677416</v>
      </c>
      <c r="O732" s="946"/>
    </row>
    <row r="733" spans="1:15" ht="20.100000000000001" customHeight="1">
      <c r="A733" s="1120">
        <v>2008</v>
      </c>
      <c r="B733" s="886" t="s">
        <v>630</v>
      </c>
      <c r="C733" s="1175">
        <v>83.41935483870968</v>
      </c>
      <c r="D733" s="1175">
        <v>81.206896551724142</v>
      </c>
      <c r="E733" s="1175">
        <v>80.709677419354833</v>
      </c>
      <c r="F733" s="1175">
        <v>74.86666666666666</v>
      </c>
      <c r="G733" s="1175">
        <v>64.870967741935488</v>
      </c>
      <c r="H733" s="1175">
        <v>74.2</v>
      </c>
      <c r="I733" s="1175">
        <v>76.032258064516128</v>
      </c>
      <c r="J733" s="1175">
        <v>69.225806451612897</v>
      </c>
      <c r="K733" s="1175">
        <v>75.599999999999994</v>
      </c>
      <c r="L733" s="1175">
        <v>81.741935483870961</v>
      </c>
      <c r="M733" s="1175">
        <v>79.433333333333337</v>
      </c>
      <c r="N733" s="1175">
        <v>85.870967741935488</v>
      </c>
      <c r="O733" s="946"/>
    </row>
    <row r="734" spans="1:15" ht="20.100000000000001" customHeight="1">
      <c r="A734" s="1120"/>
      <c r="B734" s="886" t="s">
        <v>631</v>
      </c>
      <c r="C734" s="1175">
        <v>46.12903225806452</v>
      </c>
      <c r="D734" s="1175">
        <v>33.413793103448278</v>
      </c>
      <c r="E734" s="1175">
        <v>25.838709677419356</v>
      </c>
      <c r="F734" s="1175">
        <v>22.133333333333333</v>
      </c>
      <c r="G734" s="1175">
        <v>14.35483870967742</v>
      </c>
      <c r="H734" s="1175">
        <v>25.366666666666667</v>
      </c>
      <c r="I734" s="1175">
        <v>20.419354838709676</v>
      </c>
      <c r="J734" s="1175">
        <v>21.129032258064516</v>
      </c>
      <c r="K734" s="1175">
        <v>23</v>
      </c>
      <c r="L734" s="1175">
        <v>22.35483870967742</v>
      </c>
      <c r="M734" s="1175">
        <v>34.466666666666669</v>
      </c>
      <c r="N734" s="1175">
        <v>45.548387096774192</v>
      </c>
      <c r="O734" s="946"/>
    </row>
    <row r="735" spans="1:15" ht="20.100000000000001" customHeight="1">
      <c r="A735" s="1120">
        <v>2009</v>
      </c>
      <c r="B735" s="886" t="s">
        <v>630</v>
      </c>
      <c r="C735" s="1175">
        <v>88.838709677419359</v>
      </c>
      <c r="D735" s="1175">
        <v>79.535714285714292</v>
      </c>
      <c r="E735" s="1175">
        <v>75.225806451612897</v>
      </c>
      <c r="F735" s="1175">
        <v>70</v>
      </c>
      <c r="G735" s="1175">
        <v>68.225806451612897</v>
      </c>
      <c r="H735" s="1175">
        <v>72.733333333333334</v>
      </c>
      <c r="I735" s="1175">
        <v>78.290322580645167</v>
      </c>
      <c r="J735" s="1175">
        <v>69.41935483870968</v>
      </c>
      <c r="K735" s="1175">
        <v>78.36666666666666</v>
      </c>
      <c r="L735" s="1175">
        <v>77.129032258064512</v>
      </c>
      <c r="M735" s="1175">
        <v>79.599999999999994</v>
      </c>
      <c r="N735" s="1175">
        <v>83.645161290322577</v>
      </c>
      <c r="O735" s="946"/>
    </row>
    <row r="736" spans="1:15" ht="20.100000000000001" customHeight="1">
      <c r="A736" s="1120"/>
      <c r="B736" s="886" t="s">
        <v>631</v>
      </c>
      <c r="C736" s="1175">
        <v>44.967741935483872</v>
      </c>
      <c r="D736" s="1175">
        <v>30.928571428571427</v>
      </c>
      <c r="E736" s="1175">
        <v>28</v>
      </c>
      <c r="F736" s="1175">
        <v>18.533333333333335</v>
      </c>
      <c r="G736" s="1175">
        <v>17.258064516129032</v>
      </c>
      <c r="H736" s="1175">
        <v>16.566666666666666</v>
      </c>
      <c r="I736" s="1175">
        <v>28.774193548387096</v>
      </c>
      <c r="J736" s="1175">
        <v>21.677419354838708</v>
      </c>
      <c r="K736" s="1175">
        <v>28.566666666666666</v>
      </c>
      <c r="L736" s="1175">
        <v>22.225806451612904</v>
      </c>
      <c r="M736" s="1175">
        <v>32.4</v>
      </c>
      <c r="N736" s="1175">
        <v>45.70967741935484</v>
      </c>
      <c r="O736" s="946"/>
    </row>
    <row r="737" spans="1:15" ht="20.100000000000001" customHeight="1">
      <c r="A737" s="1120">
        <v>2010</v>
      </c>
      <c r="B737" s="886" t="s">
        <v>630</v>
      </c>
      <c r="C737" s="1175">
        <v>87.129032258064512</v>
      </c>
      <c r="D737" s="1175">
        <v>77.928571428571431</v>
      </c>
      <c r="E737" s="1175">
        <v>81.677419354838705</v>
      </c>
      <c r="F737" s="1175">
        <v>69.666666666666671</v>
      </c>
      <c r="G737" s="1175">
        <v>62.516129032258064</v>
      </c>
      <c r="H737" s="1175">
        <v>63.6</v>
      </c>
      <c r="I737" s="1175">
        <v>67.838709677419359</v>
      </c>
      <c r="J737" s="1175">
        <v>59.87096774193548</v>
      </c>
      <c r="K737" s="1175">
        <v>79.466666666666669</v>
      </c>
      <c r="L737" s="1175">
        <v>79</v>
      </c>
      <c r="M737" s="1175">
        <v>69.400000000000006</v>
      </c>
      <c r="N737" s="1175">
        <v>77.58064516129032</v>
      </c>
      <c r="O737" s="946"/>
    </row>
    <row r="738" spans="1:15" ht="20.100000000000001" customHeight="1">
      <c r="A738" s="1120"/>
      <c r="B738" s="886" t="s">
        <v>631</v>
      </c>
      <c r="C738" s="1175">
        <v>41.322580645161288</v>
      </c>
      <c r="D738" s="1175">
        <v>30.107142857142858</v>
      </c>
      <c r="E738" s="1175">
        <v>27.870967741935484</v>
      </c>
      <c r="F738" s="1175">
        <v>21.733333333333334</v>
      </c>
      <c r="G738" s="1175">
        <v>15.548387096774194</v>
      </c>
      <c r="H738" s="1175">
        <v>21.433333333333334</v>
      </c>
      <c r="I738" s="1175">
        <v>23.741935483870968</v>
      </c>
      <c r="J738" s="1175">
        <v>14.290322580645162</v>
      </c>
      <c r="K738" s="1175">
        <v>17.5</v>
      </c>
      <c r="L738" s="1175">
        <v>29.032258064516128</v>
      </c>
      <c r="M738" s="1175">
        <v>29.333333333333332</v>
      </c>
      <c r="N738" s="1175">
        <v>33.838709677419352</v>
      </c>
      <c r="O738" s="946"/>
    </row>
    <row r="739" spans="1:15">
      <c r="A739" s="1124" t="s">
        <v>620</v>
      </c>
      <c r="B739" s="1172"/>
      <c r="C739" s="946"/>
      <c r="D739" s="946"/>
      <c r="E739" s="946"/>
      <c r="F739" s="946"/>
      <c r="G739" s="946"/>
      <c r="H739" s="946"/>
      <c r="I739" s="946"/>
      <c r="J739" s="946"/>
      <c r="K739" s="946"/>
      <c r="L739" s="946"/>
      <c r="M739" s="946"/>
      <c r="N739" s="946"/>
      <c r="O739" s="946"/>
    </row>
  </sheetData>
  <mergeCells count="469">
    <mergeCell ref="A737:A738"/>
    <mergeCell ref="A725:A726"/>
    <mergeCell ref="A727:A728"/>
    <mergeCell ref="A729:A730"/>
    <mergeCell ref="A731:A732"/>
    <mergeCell ref="A733:A734"/>
    <mergeCell ref="A735:A736"/>
    <mergeCell ref="A713:A714"/>
    <mergeCell ref="A715:A716"/>
    <mergeCell ref="A717:A718"/>
    <mergeCell ref="A719:A720"/>
    <mergeCell ref="A721:A722"/>
    <mergeCell ref="A723:A724"/>
    <mergeCell ref="A701:A702"/>
    <mergeCell ref="A703:A704"/>
    <mergeCell ref="A705:A706"/>
    <mergeCell ref="A707:A708"/>
    <mergeCell ref="A709:A710"/>
    <mergeCell ref="A711:A712"/>
    <mergeCell ref="A689:A690"/>
    <mergeCell ref="A691:A692"/>
    <mergeCell ref="A693:A694"/>
    <mergeCell ref="A695:A696"/>
    <mergeCell ref="A697:A698"/>
    <mergeCell ref="A699:A700"/>
    <mergeCell ref="A672:A673"/>
    <mergeCell ref="A679:N679"/>
    <mergeCell ref="A681:A682"/>
    <mergeCell ref="A683:A684"/>
    <mergeCell ref="A685:A686"/>
    <mergeCell ref="A687:A688"/>
    <mergeCell ref="A660:A661"/>
    <mergeCell ref="A662:A663"/>
    <mergeCell ref="A664:A665"/>
    <mergeCell ref="A666:A667"/>
    <mergeCell ref="A668:A669"/>
    <mergeCell ref="A670:A671"/>
    <mergeCell ref="A644:B644"/>
    <mergeCell ref="A650:N650"/>
    <mergeCell ref="A652:A653"/>
    <mergeCell ref="A654:A655"/>
    <mergeCell ref="A656:A657"/>
    <mergeCell ref="A658:A659"/>
    <mergeCell ref="A638:B638"/>
    <mergeCell ref="A639:B639"/>
    <mergeCell ref="A640:B640"/>
    <mergeCell ref="A641:B641"/>
    <mergeCell ref="A642:B642"/>
    <mergeCell ref="A643:B643"/>
    <mergeCell ref="A632:B632"/>
    <mergeCell ref="A633:B633"/>
    <mergeCell ref="A634:B634"/>
    <mergeCell ref="A635:B635"/>
    <mergeCell ref="A636:B636"/>
    <mergeCell ref="A637:B637"/>
    <mergeCell ref="A626:B626"/>
    <mergeCell ref="A627:B627"/>
    <mergeCell ref="A628:B628"/>
    <mergeCell ref="A629:B629"/>
    <mergeCell ref="A630:B630"/>
    <mergeCell ref="A631:B631"/>
    <mergeCell ref="A620:B620"/>
    <mergeCell ref="A621:B621"/>
    <mergeCell ref="A622:B622"/>
    <mergeCell ref="A623:B623"/>
    <mergeCell ref="A624:B624"/>
    <mergeCell ref="A625:B625"/>
    <mergeCell ref="A614:N614"/>
    <mergeCell ref="A615:B615"/>
    <mergeCell ref="A616:B616"/>
    <mergeCell ref="A617:B617"/>
    <mergeCell ref="A618:B618"/>
    <mergeCell ref="A619:B619"/>
    <mergeCell ref="A603:B603"/>
    <mergeCell ref="A604:B604"/>
    <mergeCell ref="A605:B605"/>
    <mergeCell ref="A606:B606"/>
    <mergeCell ref="A607:B607"/>
    <mergeCell ref="A608:B608"/>
    <mergeCell ref="A597:B597"/>
    <mergeCell ref="A598:B598"/>
    <mergeCell ref="A599:B599"/>
    <mergeCell ref="A600:B600"/>
    <mergeCell ref="A601:B601"/>
    <mergeCell ref="A602:B602"/>
    <mergeCell ref="A585:B585"/>
    <mergeCell ref="A586:B586"/>
    <mergeCell ref="A587:B587"/>
    <mergeCell ref="A588:B588"/>
    <mergeCell ref="A589:B589"/>
    <mergeCell ref="A590:B590"/>
    <mergeCell ref="A579:B579"/>
    <mergeCell ref="A580:B580"/>
    <mergeCell ref="A581:B581"/>
    <mergeCell ref="A582:B582"/>
    <mergeCell ref="A583:B583"/>
    <mergeCell ref="A584:B584"/>
    <mergeCell ref="A573:B573"/>
    <mergeCell ref="A574:B574"/>
    <mergeCell ref="A575:B575"/>
    <mergeCell ref="A576:B576"/>
    <mergeCell ref="A577:B577"/>
    <mergeCell ref="A578:B578"/>
    <mergeCell ref="A567:B567"/>
    <mergeCell ref="A568:B568"/>
    <mergeCell ref="A569:B569"/>
    <mergeCell ref="A570:B570"/>
    <mergeCell ref="A571:B571"/>
    <mergeCell ref="A572:B572"/>
    <mergeCell ref="A561:B561"/>
    <mergeCell ref="A562:B562"/>
    <mergeCell ref="A563:B563"/>
    <mergeCell ref="A564:B564"/>
    <mergeCell ref="A565:B565"/>
    <mergeCell ref="A566:B566"/>
    <mergeCell ref="A550:B550"/>
    <mergeCell ref="A551:B551"/>
    <mergeCell ref="A552:B552"/>
    <mergeCell ref="A553:B553"/>
    <mergeCell ref="A554:B554"/>
    <mergeCell ref="B556:E556"/>
    <mergeCell ref="A544:B544"/>
    <mergeCell ref="A545:B545"/>
    <mergeCell ref="A546:B546"/>
    <mergeCell ref="A547:B547"/>
    <mergeCell ref="A548:B548"/>
    <mergeCell ref="A549:B549"/>
    <mergeCell ref="A532:B532"/>
    <mergeCell ref="A533:B533"/>
    <mergeCell ref="A534:B534"/>
    <mergeCell ref="A535:B535"/>
    <mergeCell ref="A536:B536"/>
    <mergeCell ref="A543:B543"/>
    <mergeCell ref="A526:B526"/>
    <mergeCell ref="A527:B527"/>
    <mergeCell ref="A528:B528"/>
    <mergeCell ref="A529:B529"/>
    <mergeCell ref="A530:B530"/>
    <mergeCell ref="A531:B531"/>
    <mergeCell ref="A520:B520"/>
    <mergeCell ref="A521:B521"/>
    <mergeCell ref="A522:B522"/>
    <mergeCell ref="A523:B523"/>
    <mergeCell ref="A524:B524"/>
    <mergeCell ref="A525:B525"/>
    <mergeCell ref="A514:B514"/>
    <mergeCell ref="A515:B515"/>
    <mergeCell ref="A516:B516"/>
    <mergeCell ref="A517:B517"/>
    <mergeCell ref="A518:B518"/>
    <mergeCell ref="A519:B519"/>
    <mergeCell ref="A508:B508"/>
    <mergeCell ref="A509:B509"/>
    <mergeCell ref="A510:B510"/>
    <mergeCell ref="A511:B511"/>
    <mergeCell ref="A512:B512"/>
    <mergeCell ref="A513:B513"/>
    <mergeCell ref="A497:B497"/>
    <mergeCell ref="A498:B498"/>
    <mergeCell ref="A499:B499"/>
    <mergeCell ref="A500:B500"/>
    <mergeCell ref="B502:E502"/>
    <mergeCell ref="A507:B507"/>
    <mergeCell ref="A491:B491"/>
    <mergeCell ref="A492:B492"/>
    <mergeCell ref="A493:B493"/>
    <mergeCell ref="A494:B494"/>
    <mergeCell ref="A495:B495"/>
    <mergeCell ref="A496:B496"/>
    <mergeCell ref="A479:B479"/>
    <mergeCell ref="A480:B480"/>
    <mergeCell ref="A481:B481"/>
    <mergeCell ref="A482:B482"/>
    <mergeCell ref="A489:B489"/>
    <mergeCell ref="A490:B490"/>
    <mergeCell ref="A473:B473"/>
    <mergeCell ref="A474:B474"/>
    <mergeCell ref="A475:B475"/>
    <mergeCell ref="A476:B476"/>
    <mergeCell ref="A477:B477"/>
    <mergeCell ref="A478:B478"/>
    <mergeCell ref="A467:B467"/>
    <mergeCell ref="A468:B468"/>
    <mergeCell ref="A469:B469"/>
    <mergeCell ref="A470:B470"/>
    <mergeCell ref="A471:B471"/>
    <mergeCell ref="A472:B472"/>
    <mergeCell ref="A461:B461"/>
    <mergeCell ref="A462:B462"/>
    <mergeCell ref="A463:B463"/>
    <mergeCell ref="A464:B464"/>
    <mergeCell ref="A465:B465"/>
    <mergeCell ref="A466:B466"/>
    <mergeCell ref="A455:B455"/>
    <mergeCell ref="A456:B456"/>
    <mergeCell ref="A457:B457"/>
    <mergeCell ref="A458:B458"/>
    <mergeCell ref="A459:B459"/>
    <mergeCell ref="A460:B460"/>
    <mergeCell ref="A444:B444"/>
    <mergeCell ref="A445:B445"/>
    <mergeCell ref="A446:B446"/>
    <mergeCell ref="F448:I448"/>
    <mergeCell ref="A453:B453"/>
    <mergeCell ref="A454:B454"/>
    <mergeCell ref="A438:B438"/>
    <mergeCell ref="A439:B439"/>
    <mergeCell ref="A440:B440"/>
    <mergeCell ref="A441:B441"/>
    <mergeCell ref="A442:B442"/>
    <mergeCell ref="A443:B443"/>
    <mergeCell ref="A423:A424"/>
    <mergeCell ref="A425:A426"/>
    <mergeCell ref="A427:A428"/>
    <mergeCell ref="A435:B435"/>
    <mergeCell ref="A436:B436"/>
    <mergeCell ref="A437:B437"/>
    <mergeCell ref="A411:A412"/>
    <mergeCell ref="A413:A414"/>
    <mergeCell ref="A415:A416"/>
    <mergeCell ref="A417:A418"/>
    <mergeCell ref="A419:A420"/>
    <mergeCell ref="A421:A422"/>
    <mergeCell ref="A399:A400"/>
    <mergeCell ref="A401:A402"/>
    <mergeCell ref="A403:A404"/>
    <mergeCell ref="A405:A406"/>
    <mergeCell ref="A407:A408"/>
    <mergeCell ref="A409:A410"/>
    <mergeCell ref="A387:A388"/>
    <mergeCell ref="A389:A390"/>
    <mergeCell ref="A391:A392"/>
    <mergeCell ref="A393:A394"/>
    <mergeCell ref="A395:A396"/>
    <mergeCell ref="A397:A398"/>
    <mergeCell ref="A375:A376"/>
    <mergeCell ref="A377:A378"/>
    <mergeCell ref="A379:A380"/>
    <mergeCell ref="A381:A382"/>
    <mergeCell ref="A383:A384"/>
    <mergeCell ref="A385:A386"/>
    <mergeCell ref="A359:A360"/>
    <mergeCell ref="A361:A362"/>
    <mergeCell ref="A363:A364"/>
    <mergeCell ref="A369:N369"/>
    <mergeCell ref="A371:A372"/>
    <mergeCell ref="A373:A374"/>
    <mergeCell ref="A347:A348"/>
    <mergeCell ref="A349:A350"/>
    <mergeCell ref="A351:A352"/>
    <mergeCell ref="A353:A354"/>
    <mergeCell ref="A355:A356"/>
    <mergeCell ref="A357:A358"/>
    <mergeCell ref="A333:B333"/>
    <mergeCell ref="A334:B334"/>
    <mergeCell ref="A335:B335"/>
    <mergeCell ref="A341:N341"/>
    <mergeCell ref="A343:A344"/>
    <mergeCell ref="A345:A346"/>
    <mergeCell ref="A327:B327"/>
    <mergeCell ref="A328:B328"/>
    <mergeCell ref="A329:B329"/>
    <mergeCell ref="A330:B330"/>
    <mergeCell ref="A331:B331"/>
    <mergeCell ref="A332:B332"/>
    <mergeCell ref="A321:B321"/>
    <mergeCell ref="A322:B322"/>
    <mergeCell ref="A323:B323"/>
    <mergeCell ref="A324:B324"/>
    <mergeCell ref="A325:B325"/>
    <mergeCell ref="A326:B326"/>
    <mergeCell ref="A315:B315"/>
    <mergeCell ref="A316:B316"/>
    <mergeCell ref="A317:B317"/>
    <mergeCell ref="A318:B318"/>
    <mergeCell ref="A319:B319"/>
    <mergeCell ref="A320:B320"/>
    <mergeCell ref="A309:B309"/>
    <mergeCell ref="A310:B310"/>
    <mergeCell ref="A311:B311"/>
    <mergeCell ref="A312:B312"/>
    <mergeCell ref="A313:B313"/>
    <mergeCell ref="A314:B314"/>
    <mergeCell ref="A298:B298"/>
    <mergeCell ref="A299:B299"/>
    <mergeCell ref="A300:B300"/>
    <mergeCell ref="A306:B306"/>
    <mergeCell ref="A307:B307"/>
    <mergeCell ref="A308:B308"/>
    <mergeCell ref="A292:B292"/>
    <mergeCell ref="A293:B293"/>
    <mergeCell ref="A294:B294"/>
    <mergeCell ref="A295:B295"/>
    <mergeCell ref="A296:B296"/>
    <mergeCell ref="A297:B297"/>
    <mergeCell ref="A280:B280"/>
    <mergeCell ref="A281:B281"/>
    <mergeCell ref="A282:B282"/>
    <mergeCell ref="A289:B289"/>
    <mergeCell ref="A290:B290"/>
    <mergeCell ref="A291:B291"/>
    <mergeCell ref="A274:B274"/>
    <mergeCell ref="A275:B275"/>
    <mergeCell ref="A276:B276"/>
    <mergeCell ref="A277:B277"/>
    <mergeCell ref="A278:B278"/>
    <mergeCell ref="A279:B279"/>
    <mergeCell ref="A268:B268"/>
    <mergeCell ref="A269:B269"/>
    <mergeCell ref="A270:B270"/>
    <mergeCell ref="A271:B271"/>
    <mergeCell ref="A272:B272"/>
    <mergeCell ref="A273:B273"/>
    <mergeCell ref="A262:B262"/>
    <mergeCell ref="A263:B263"/>
    <mergeCell ref="A264:B264"/>
    <mergeCell ref="A265:B265"/>
    <mergeCell ref="A266:B266"/>
    <mergeCell ref="A267:B267"/>
    <mergeCell ref="A256:B256"/>
    <mergeCell ref="A257:B257"/>
    <mergeCell ref="A258:B258"/>
    <mergeCell ref="A259:B259"/>
    <mergeCell ref="A260:B260"/>
    <mergeCell ref="A261:B261"/>
    <mergeCell ref="A245:B245"/>
    <mergeCell ref="A246:B246"/>
    <mergeCell ref="B248:E248"/>
    <mergeCell ref="A253:B253"/>
    <mergeCell ref="A254:B254"/>
    <mergeCell ref="A255:B255"/>
    <mergeCell ref="A239:B239"/>
    <mergeCell ref="A240:B240"/>
    <mergeCell ref="A241:B241"/>
    <mergeCell ref="A242:B242"/>
    <mergeCell ref="A243:B243"/>
    <mergeCell ref="A244:B244"/>
    <mergeCell ref="A225:A226"/>
    <mergeCell ref="A227:A228"/>
    <mergeCell ref="A235:B235"/>
    <mergeCell ref="A236:B236"/>
    <mergeCell ref="A237:B237"/>
    <mergeCell ref="A238:B238"/>
    <mergeCell ref="A213:A214"/>
    <mergeCell ref="A215:A216"/>
    <mergeCell ref="A217:A218"/>
    <mergeCell ref="A219:A220"/>
    <mergeCell ref="A221:A222"/>
    <mergeCell ref="A223:A224"/>
    <mergeCell ref="A201:A202"/>
    <mergeCell ref="A203:A204"/>
    <mergeCell ref="A205:A206"/>
    <mergeCell ref="A207:A208"/>
    <mergeCell ref="A209:A210"/>
    <mergeCell ref="A211:A212"/>
    <mergeCell ref="A189:A190"/>
    <mergeCell ref="A191:A192"/>
    <mergeCell ref="A193:A194"/>
    <mergeCell ref="A195:A196"/>
    <mergeCell ref="A197:A198"/>
    <mergeCell ref="A199:A200"/>
    <mergeCell ref="A177:A178"/>
    <mergeCell ref="A179:A180"/>
    <mergeCell ref="A181:A182"/>
    <mergeCell ref="A183:A184"/>
    <mergeCell ref="A185:A186"/>
    <mergeCell ref="A187:A188"/>
    <mergeCell ref="A160:A161"/>
    <mergeCell ref="A162:A163"/>
    <mergeCell ref="A169:N169"/>
    <mergeCell ref="A171:A172"/>
    <mergeCell ref="A173:A174"/>
    <mergeCell ref="A175:A176"/>
    <mergeCell ref="A148:A149"/>
    <mergeCell ref="A150:A151"/>
    <mergeCell ref="A152:A153"/>
    <mergeCell ref="A154:A155"/>
    <mergeCell ref="A156:A157"/>
    <mergeCell ref="A158:A159"/>
    <mergeCell ref="A133:B133"/>
    <mergeCell ref="A134:B134"/>
    <mergeCell ref="A140:N140"/>
    <mergeCell ref="A142:A143"/>
    <mergeCell ref="A144:A145"/>
    <mergeCell ref="A146:A147"/>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98:B98"/>
    <mergeCell ref="B100:E100"/>
    <mergeCell ref="A105:B105"/>
    <mergeCell ref="A106:B106"/>
    <mergeCell ref="A107:B107"/>
    <mergeCell ref="A108:B108"/>
    <mergeCell ref="A92:B92"/>
    <mergeCell ref="A93:B93"/>
    <mergeCell ref="A94:B94"/>
    <mergeCell ref="A95:B95"/>
    <mergeCell ref="A96:B96"/>
    <mergeCell ref="A97:B97"/>
    <mergeCell ref="A80:B80"/>
    <mergeCell ref="A87:B87"/>
    <mergeCell ref="A88:B88"/>
    <mergeCell ref="A89:B89"/>
    <mergeCell ref="A90:B90"/>
    <mergeCell ref="A91:B91"/>
    <mergeCell ref="A74:B74"/>
    <mergeCell ref="A75:B75"/>
    <mergeCell ref="A76:B76"/>
    <mergeCell ref="A77:B77"/>
    <mergeCell ref="A78:B78"/>
    <mergeCell ref="A79:B79"/>
    <mergeCell ref="A68:B68"/>
    <mergeCell ref="A69:B69"/>
    <mergeCell ref="A70:B70"/>
    <mergeCell ref="A71:B71"/>
    <mergeCell ref="A72:B72"/>
    <mergeCell ref="A73:B73"/>
    <mergeCell ref="A62:B62"/>
    <mergeCell ref="A63:B63"/>
    <mergeCell ref="A64:B64"/>
    <mergeCell ref="A65:B65"/>
    <mergeCell ref="A66:B66"/>
    <mergeCell ref="A67:B67"/>
    <mergeCell ref="A56:B56"/>
    <mergeCell ref="A57:B57"/>
    <mergeCell ref="A58:B58"/>
    <mergeCell ref="A59:B59"/>
    <mergeCell ref="A60:B60"/>
    <mergeCell ref="A61:B61"/>
    <mergeCell ref="A45:B45"/>
    <mergeCell ref="A51:B51"/>
    <mergeCell ref="A52:B52"/>
    <mergeCell ref="A53:B53"/>
    <mergeCell ref="A54:B54"/>
    <mergeCell ref="A55:B55"/>
    <mergeCell ref="A39:B39"/>
    <mergeCell ref="A40:B40"/>
    <mergeCell ref="A41:B41"/>
    <mergeCell ref="A42:B42"/>
    <mergeCell ref="A43:B43"/>
    <mergeCell ref="A44:B44"/>
    <mergeCell ref="B6:H6"/>
    <mergeCell ref="A34:B34"/>
    <mergeCell ref="A35:B35"/>
    <mergeCell ref="A36:B36"/>
    <mergeCell ref="A37:B37"/>
    <mergeCell ref="A38:B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tleAr xmlns="cac204a3-57fb-4aea-ba50-989298fa4f73" xsi:nil="true"/>
    <DocumentType xmlns="cac204a3-57fb-4aea-ba50-989298fa4f73">3</DocumentType>
    <ReleaseLookup xmlns="cac204a3-57fb-4aea-ba50-989298fa4f73">306</ReleaseLookup>
    <Language xmlns="cac204a3-57fb-4aea-ba50-989298fa4f73">English</Language>
    <Order0 xmlns="cac204a3-57fb-4aea-ba50-989298fa4f73">3</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Props1.xml><?xml version="1.0" encoding="utf-8"?>
<ds:datastoreItem xmlns:ds="http://schemas.openxmlformats.org/officeDocument/2006/customXml" ds:itemID="{17A8A90D-0571-4CC1-8521-75570D248AF5}"/>
</file>

<file path=customXml/itemProps2.xml><?xml version="1.0" encoding="utf-8"?>
<ds:datastoreItem xmlns:ds="http://schemas.openxmlformats.org/officeDocument/2006/customXml" ds:itemID="{E6ED75CF-684A-42F5-B734-4070D041A065}"/>
</file>

<file path=customXml/itemProps3.xml><?xml version="1.0" encoding="utf-8"?>
<ds:datastoreItem xmlns:ds="http://schemas.openxmlformats.org/officeDocument/2006/customXml" ds:itemID="{390EB55A-27F1-45AC-8E6E-2C9A6B3742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GDP and foreign trade</vt:lpstr>
      <vt:lpstr>Economy  (2)</vt:lpstr>
      <vt:lpstr>Economy  (3)</vt:lpstr>
      <vt:lpstr>2.1Industry </vt:lpstr>
      <vt:lpstr>Industry  (2)</vt:lpstr>
      <vt:lpstr>Industry  (3)</vt:lpstr>
      <vt:lpstr>Agriculture</vt:lpstr>
      <vt:lpstr>Agriculture2</vt:lpstr>
      <vt:lpstr>AD Climate1</vt:lpstr>
      <vt:lpstr>Alain Climate2</vt:lpstr>
      <vt:lpstr>3.1 Population</vt:lpstr>
      <vt:lpstr>Demography </vt:lpstr>
      <vt:lpstr>4.1Education &amp; Health</vt:lpstr>
      <vt:lpstr>Level Social Aid</vt:lpstr>
      <vt:lpstr>Books</vt:lpstr>
      <vt:lpstr>5.Labour Force </vt:lpstr>
      <vt:lpstr>5.Labour Force  (2)</vt:lpstr>
      <vt:lpstr>'2.1Industry '!Print_Area</vt:lpstr>
      <vt:lpstr>'Economy  (2)'!Print_Area</vt:lpstr>
      <vt:lpstr>'Economy  (3)'!Print_Area</vt:lpstr>
      <vt:lpstr>'GDP and foreign trade'!Print_Area</vt:lpstr>
      <vt:lpstr>'Industry  (2)'!Print_Area</vt:lpstr>
      <vt:lpstr>'Industry  (3)'!Print_Area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riahmed</dc:creator>
  <cp:keywords/>
  <cp:lastModifiedBy>Asma Mohamed Rafeea M.SH.A. Alansaari</cp:lastModifiedBy>
  <cp:lastPrinted>2012-09-26T05:08:41Z</cp:lastPrinted>
  <dcterms:created xsi:type="dcterms:W3CDTF">2011-05-09T15:53:25Z</dcterms:created>
  <dcterms:modified xsi:type="dcterms:W3CDTF">2012-12-23T04:07:04Z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